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drawings/drawing2.xml" ContentType="application/vnd.openxmlformats-officedocument.drawing+xml"/>
  <Override PartName="/xl/charts/chart10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1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2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3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4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5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6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mando\Downloads\formatos\CONTROL DE CALIDAD\"/>
    </mc:Choice>
  </mc:AlternateContent>
  <xr:revisionPtr revIDLastSave="0" documentId="13_ncr:1_{88CE945D-E333-49DC-A396-C580BC955CC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iclo de Calidad" sheetId="3" r:id="rId1"/>
    <sheet name="Data" sheetId="4" r:id="rId2"/>
    <sheet name="Calculo" sheetId="2" state="veryHidden" r:id="rId3"/>
  </sheets>
  <externalReferences>
    <externalReference r:id="rId4"/>
  </externalReferences>
  <definedNames>
    <definedName name="ACTUAR">Calculo!$B$47:$D$47</definedName>
    <definedName name="CATEGORIA">Calculo!$A$44:$A$47</definedName>
    <definedName name="CLASEA">Calculo!$B$44:$B$47</definedName>
    <definedName name="CLASEB">Calculo!$C$44:$C$47</definedName>
    <definedName name="CLASEC">Calculo!$D$44:$D$47</definedName>
    <definedName name="Deming">INDIRECT(Calculo!$B$29)</definedName>
    <definedName name="HACER">Calculo!$B$45:$D$45</definedName>
    <definedName name="PLAN">#REF!</definedName>
    <definedName name="PLANIFICAR">Calculo!$B$44:$D$44</definedName>
    <definedName name="Planimplementacion">#REF!</definedName>
    <definedName name="resumen">#REF!</definedName>
    <definedName name="SegmentaciónDeDatos_Meses">#N/A</definedName>
    <definedName name="SegmentaciónDeDatos_Proyecto">#N/A</definedName>
    <definedName name="Tiporegistro">'[1]Informe Auditoria'!#REF!</definedName>
    <definedName name="VERIFICAR">Calculo!$B$46:$D$46</definedName>
  </definedNames>
  <calcPr calcId="191029"/>
  <pivotCaches>
    <pivotCache cacheId="0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7" i="2" l="1"/>
  <c r="H22" i="2"/>
  <c r="I16" i="2"/>
  <c r="H16" i="2"/>
  <c r="I9" i="2"/>
  <c r="J9" i="2"/>
  <c r="H9" i="2"/>
  <c r="G2" i="4"/>
  <c r="G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B68" i="2"/>
  <c r="G3" i="2" s="1"/>
  <c r="L26" i="4"/>
  <c r="J26" i="4"/>
  <c r="C26" i="4"/>
  <c r="L25" i="4"/>
  <c r="J25" i="4"/>
  <c r="C25" i="4"/>
  <c r="L24" i="4"/>
  <c r="J24" i="4"/>
  <c r="C24" i="4"/>
  <c r="L23" i="4"/>
  <c r="J23" i="4"/>
  <c r="C23" i="4"/>
  <c r="L22" i="4"/>
  <c r="J22" i="4"/>
  <c r="C22" i="4"/>
  <c r="L21" i="4"/>
  <c r="J21" i="4"/>
  <c r="C21" i="4"/>
  <c r="L20" i="4"/>
  <c r="J20" i="4"/>
  <c r="C20" i="4"/>
  <c r="L2" i="4"/>
  <c r="L3" i="4"/>
  <c r="L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J2" i="4"/>
  <c r="J3" i="4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C2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H28" i="2"/>
  <c r="H23" i="2"/>
  <c r="I17" i="2"/>
  <c r="H17" i="2"/>
  <c r="J10" i="2"/>
  <c r="I10" i="2"/>
  <c r="H10" i="2"/>
  <c r="B21" i="2"/>
  <c r="B15" i="2"/>
  <c r="B9" i="2"/>
  <c r="B3" i="2"/>
  <c r="H29" i="2" l="1"/>
  <c r="H24" i="2"/>
  <c r="I18" i="2"/>
  <c r="H18" i="2"/>
  <c r="I11" i="2"/>
  <c r="J11" i="2"/>
  <c r="H11" i="2"/>
  <c r="B29" i="2"/>
  <c r="B16" i="2"/>
  <c r="B22" i="2"/>
  <c r="B4" i="2" l="1"/>
  <c r="B10" i="2" l="1"/>
  <c r="G4" i="2" l="1"/>
  <c r="I3" i="2"/>
  <c r="I5" i="2" s="1"/>
</calcChain>
</file>

<file path=xl/sharedStrings.xml><?xml version="1.0" encoding="utf-8"?>
<sst xmlns="http://schemas.openxmlformats.org/spreadsheetml/2006/main" count="71" uniqueCount="43">
  <si>
    <t>PLANIFICAR</t>
  </si>
  <si>
    <t>HACER</t>
  </si>
  <si>
    <t>VERIFICAR</t>
  </si>
  <si>
    <t>ACTUAR</t>
  </si>
  <si>
    <t>P</t>
  </si>
  <si>
    <t>H</t>
  </si>
  <si>
    <t>C</t>
  </si>
  <si>
    <t>A</t>
  </si>
  <si>
    <t>Total General</t>
  </si>
  <si>
    <t>CATEGORIA</t>
  </si>
  <si>
    <t>CLASEA</t>
  </si>
  <si>
    <t>CLASEB</t>
  </si>
  <si>
    <t>CLASEC</t>
  </si>
  <si>
    <t>Palnificar</t>
  </si>
  <si>
    <t>Hacer</t>
  </si>
  <si>
    <t>Verificar</t>
  </si>
  <si>
    <t>Actuar</t>
  </si>
  <si>
    <t>Proyecto</t>
  </si>
  <si>
    <t>Proyecto 01</t>
  </si>
  <si>
    <t>Proyecto 02</t>
  </si>
  <si>
    <t>Proyecto 03</t>
  </si>
  <si>
    <t>Proyecto 04</t>
  </si>
  <si>
    <t>Planificar</t>
  </si>
  <si>
    <t>Planificar: Criterio 01</t>
  </si>
  <si>
    <t>Planificar: Criterio 02</t>
  </si>
  <si>
    <t>Planificar: Criterio 03</t>
  </si>
  <si>
    <t>Hacer: Criterio 01</t>
  </si>
  <si>
    <t>Hacer: Criterio 02</t>
  </si>
  <si>
    <t>Verificar: Criterio 01</t>
  </si>
  <si>
    <t>Actuar: Criterio 01</t>
  </si>
  <si>
    <t>Fecha</t>
  </si>
  <si>
    <t>Promedio de Planificar</t>
  </si>
  <si>
    <t>Promedio de Hacer</t>
  </si>
  <si>
    <t>Promedio de Verificar</t>
  </si>
  <si>
    <t>Promedio de Actuar</t>
  </si>
  <si>
    <t>Promedio Total</t>
  </si>
  <si>
    <t>Promedio de Planificar: Criterio 01</t>
  </si>
  <si>
    <t>Promedio de Planificar: Criterio 02</t>
  </si>
  <si>
    <t>Promedio de Planificar: Criterio 03</t>
  </si>
  <si>
    <t>Promedio de Hacer: Criterio 01</t>
  </si>
  <si>
    <t>Promedio de Hacer: Criterio 02</t>
  </si>
  <si>
    <t>Promedio de Verificar: Criterio 01</t>
  </si>
  <si>
    <t>Promedio de Actuar: Criterio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</si>
</sst>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 style="thin">
        <color rgb="FF999999"/>
      </right>
      <top style="thin">
        <color indexed="65"/>
      </top>
      <bottom style="thin">
        <color rgb="FF99999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9" fontId="0" fillId="0" borderId="0" xfId="0" applyNumberFormat="1"/>
    <xf numFmtId="0" fontId="0" fillId="0" borderId="0" xfId="0" applyAlignment="1">
      <alignment horizontal="center"/>
    </xf>
    <xf numFmtId="9" fontId="0" fillId="0" borderId="1" xfId="0" applyNumberFormat="1" applyBorder="1" applyAlignment="1">
      <alignment horizontal="center" vertical="center"/>
    </xf>
    <xf numFmtId="9" fontId="0" fillId="0" borderId="1" xfId="1" applyFont="1" applyBorder="1"/>
    <xf numFmtId="0" fontId="0" fillId="0" borderId="0" xfId="0" applyAlignment="1">
      <alignment vertical="center"/>
    </xf>
    <xf numFmtId="14" fontId="0" fillId="0" borderId="0" xfId="0" applyNumberFormat="1"/>
    <xf numFmtId="9" fontId="0" fillId="0" borderId="0" xfId="1" applyFont="1"/>
    <xf numFmtId="9" fontId="0" fillId="0" borderId="0" xfId="1" applyFont="1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</cellXfs>
  <cellStyles count="2">
    <cellStyle name="Normal" xfId="0" builtinId="0"/>
    <cellStyle name="Porcentaje" xfId="1" builtinId="5"/>
  </cellStyles>
  <dxfs count="15"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numFmt numFmtId="19" formatCode="dd/mm/yyyy"/>
    </dxf>
    <dxf>
      <font>
        <b/>
        <i val="0"/>
        <color theme="0"/>
      </font>
      <fill>
        <patternFill>
          <bgColor theme="1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color theme="0"/>
      </font>
      <fill>
        <patternFill>
          <bgColor theme="1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</dxfs>
  <tableStyles count="1" defaultTableStyle="TableStyleMedium2" defaultPivotStyle="PivotStyleLight16">
    <tableStyle name="SlicerStyleLight1 2" pivot="0" table="0" count="10" xr9:uid="{AF681862-66B4-436F-983C-1593660815F5}">
      <tableStyleElement type="wholeTable" dxfId="14"/>
      <tableStyleElement type="headerRow" dxfId="13"/>
    </tableStyle>
  </tableStyles>
  <colors>
    <mruColors>
      <color rgb="FFEFE5F7"/>
      <color rgb="FFFFD5DD"/>
      <color rgb="FFD10129"/>
      <color rgb="FFFFB9C6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4" tint="0.79998168889431442"/>
              <bgColor theme="4" tint="0.79998168889431442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b/>
            <i val="0"/>
            <color rgb="FF000000"/>
          </font>
          <fill>
            <patternFill patternType="solid">
              <fgColor theme="4" tint="0.59999389629810485"/>
              <bgColor theme="7" tint="0.79998168889431442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Light1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openxmlformats.org/officeDocument/2006/relationships/calcChain" Target="calcChain.xml"/><Relationship Id="rId5" Type="http://schemas.openxmlformats.org/officeDocument/2006/relationships/pivotCacheDefinition" Target="pivotCache/pivotCacheDefinition1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7030A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566-4865-AEF2-65F22C9541FB}"/>
              </c:ext>
            </c:extLst>
          </c:dPt>
          <c:dPt>
            <c:idx val="1"/>
            <c:bubble3D val="0"/>
            <c:spPr>
              <a:solidFill>
                <a:srgbClr val="EFE5F7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566-4865-AEF2-65F22C9541F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566-4865-AEF2-65F22C9541FB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566-4865-AEF2-65F22C9541F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val>
            <c:numRef>
              <c:f>Calculo!$B$15:$B$17</c:f>
              <c:numCache>
                <c:formatCode>0%</c:formatCode>
                <c:ptCount val="3"/>
                <c:pt idx="0">
                  <c:v>1</c:v>
                </c:pt>
                <c:pt idx="1">
                  <c:v>0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566-4865-AEF2-65F22C954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8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D55-4936-ACD4-AE4C710AA436}"/>
              </c:ext>
            </c:extLst>
          </c:dPt>
          <c:dPt>
            <c:idx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D55-4936-ACD4-AE4C710AA436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D55-4936-ACD4-AE4C710AA436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55-4936-ACD4-AE4C710AA4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val>
            <c:numRef>
              <c:f>Calculo!$B$21:$B$23</c:f>
              <c:numCache>
                <c:formatCode>0%</c:formatCode>
                <c:ptCount val="3"/>
                <c:pt idx="0">
                  <c:v>1</c:v>
                </c:pt>
                <c:pt idx="1">
                  <c:v>0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D55-4936-ACD4-AE4C710AA4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92D05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C7D-4E67-BEF6-C94268763179}"/>
              </c:ext>
            </c:extLst>
          </c:dPt>
          <c:dPt>
            <c:idx val="1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C7D-4E67-BEF6-C94268763179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C7D-4E67-BEF6-C94268763179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C7D-4E67-BEF6-C942687631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val>
            <c:numRef>
              <c:f>Calculo!$B$9:$B$11</c:f>
              <c:numCache>
                <c:formatCode>0%</c:formatCode>
                <c:ptCount val="3"/>
                <c:pt idx="0">
                  <c:v>0.4</c:v>
                </c:pt>
                <c:pt idx="1">
                  <c:v>0.6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7D-4E67-BEF6-C942687631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9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>
              <a:noFill/>
            </a:ln>
          </c:spPr>
          <c:explosion val="1"/>
          <c:dPt>
            <c:idx val="0"/>
            <c:bubble3D val="0"/>
            <c:spPr>
              <a:solidFill>
                <a:srgbClr val="D10129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19F-4360-A269-27F003622386}"/>
              </c:ext>
            </c:extLst>
          </c:dPt>
          <c:dPt>
            <c:idx val="1"/>
            <c:bubble3D val="0"/>
            <c:spPr>
              <a:solidFill>
                <a:srgbClr val="FFD5DD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19F-4360-A269-27F003622386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19F-4360-A269-27F003622386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19F-4360-A269-27F0036223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val>
            <c:numRef>
              <c:f>Calculo!$B$3:$B$5</c:f>
              <c:numCache>
                <c:formatCode>0%</c:formatCode>
                <c:ptCount val="3"/>
                <c:pt idx="0">
                  <c:v>0.57407407407407407</c:v>
                </c:pt>
                <c:pt idx="1">
                  <c:v>0.42592592592592593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19F-4360-A269-27F0036223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D10129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8E3-46A2-9B3A-304BDE117BE8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8E3-46A2-9B3A-304BDE117BE8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8E3-46A2-9B3A-304BDE117BE8}"/>
              </c:ext>
            </c:extLst>
          </c:dPt>
          <c:val>
            <c:numRef>
              <c:f>Calculo!$B$3:$B$5</c:f>
              <c:numCache>
                <c:formatCode>0%</c:formatCode>
                <c:ptCount val="3"/>
                <c:pt idx="0">
                  <c:v>0.57407407407407407</c:v>
                </c:pt>
                <c:pt idx="1">
                  <c:v>0.42592592592592593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8E3-46A2-9B3A-304BDE117B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360"/>
        <c:holeSize val="9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F33-4AEF-A964-5C379D090625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F33-4AEF-A964-5C379D090625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F33-4AEF-A964-5C379D090625}"/>
              </c:ext>
            </c:extLst>
          </c:dPt>
          <c:val>
            <c:numRef>
              <c:f>Calculo!$B$21:$B$23</c:f>
              <c:numCache>
                <c:formatCode>0%</c:formatCode>
                <c:ptCount val="3"/>
                <c:pt idx="0">
                  <c:v>1</c:v>
                </c:pt>
                <c:pt idx="1">
                  <c:v>0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F33-4AEF-A964-5C379D090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9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7030A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171-4F5D-92AE-9FA8983AC042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171-4F5D-92AE-9FA8983AC042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171-4F5D-92AE-9FA8983AC042}"/>
              </c:ext>
            </c:extLst>
          </c:dPt>
          <c:val>
            <c:numRef>
              <c:f>Calculo!$B$15:$B$17</c:f>
              <c:numCache>
                <c:formatCode>0%</c:formatCode>
                <c:ptCount val="3"/>
                <c:pt idx="0">
                  <c:v>1</c:v>
                </c:pt>
                <c:pt idx="1">
                  <c:v>0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171-4F5D-92AE-9FA8983AC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80"/>
        <c:holeSize val="9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92D05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8FC-469F-BDC5-6FDF624DCFDC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8FC-469F-BDC5-6FDF624DCFDC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8FC-469F-BDC5-6FDF624DCFDC}"/>
              </c:ext>
            </c:extLst>
          </c:dPt>
          <c:val>
            <c:numRef>
              <c:f>Calculo!$B$9:$B$11</c:f>
              <c:numCache>
                <c:formatCode>0%</c:formatCode>
                <c:ptCount val="3"/>
                <c:pt idx="0">
                  <c:v>0.4</c:v>
                </c:pt>
                <c:pt idx="1">
                  <c:v>0.6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8FC-469F-BDC5-6FDF624DC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90"/>
        <c:holeSize val="9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gradFill flip="none" rotWithShape="1">
                <a:gsLst>
                  <a:gs pos="0">
                    <a:schemeClr val="accent6">
                      <a:lumMod val="20000"/>
                      <a:lumOff val="80000"/>
                    </a:schemeClr>
                  </a:gs>
                  <a:gs pos="74000">
                    <a:schemeClr val="accent6"/>
                  </a:gs>
                  <a:gs pos="31000">
                    <a:schemeClr val="accent6">
                      <a:lumMod val="75000"/>
                    </a:schemeClr>
                  </a:gs>
                  <a:gs pos="100000">
                    <a:schemeClr val="accent6">
                      <a:lumMod val="50000"/>
                    </a:schemeClr>
                  </a:gs>
                </a:gsLst>
                <a:path path="circle">
                  <a:fillToRect l="100000" t="100000"/>
                </a:path>
                <a:tileRect r="-100000" b="-100000"/>
              </a:gra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EB0-4AD6-9836-03086C3A745E}"/>
              </c:ext>
            </c:extLst>
          </c:dPt>
          <c:dPt>
            <c:idx val="1"/>
            <c:bubble3D val="0"/>
            <c:spPr>
              <a:solidFill>
                <a:schemeClr val="bg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EB0-4AD6-9836-03086C3A745E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EB0-4AD6-9836-03086C3A745E}"/>
              </c:ext>
            </c:extLst>
          </c:dPt>
          <c:val>
            <c:numRef>
              <c:f>Calculo!$G$3:$G$5</c:f>
              <c:numCache>
                <c:formatCode>0%</c:formatCode>
                <c:ptCount val="3"/>
                <c:pt idx="0">
                  <c:v>0.74351851851851847</c:v>
                </c:pt>
                <c:pt idx="1">
                  <c:v>0.25648148148148153</c:v>
                </c:pt>
                <c:pt idx="2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EB0-4AD6-9836-03086C3A74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35"/>
      </c:doughnutChart>
      <c:pieChart>
        <c:varyColors val="1"/>
        <c:ser>
          <c:idx val="1"/>
          <c:order val="1"/>
          <c:spPr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CEB0-4AD6-9836-03086C3A745E}"/>
              </c:ext>
            </c:extLst>
          </c:dPt>
          <c:dPt>
            <c:idx val="1"/>
            <c:bubble3D val="0"/>
            <c:spPr>
              <a:solidFill>
                <a:schemeClr val="tx1">
                  <a:alpha val="99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CEB0-4AD6-9836-03086C3A745E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CEB0-4AD6-9836-03086C3A745E}"/>
              </c:ext>
            </c:extLst>
          </c:dPt>
          <c:val>
            <c:numRef>
              <c:f>Calculo!$I$3:$I$5</c:f>
              <c:numCache>
                <c:formatCode>0%</c:formatCode>
                <c:ptCount val="3"/>
                <c:pt idx="0">
                  <c:v>0.74351851851851847</c:v>
                </c:pt>
                <c:pt idx="1">
                  <c:v>0.05</c:v>
                </c:pt>
                <c:pt idx="2">
                  <c:v>0.70648148148148149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EB0-4AD6-9836-03086C3A74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Calculo!$H$9</c:f>
              <c:strCache>
                <c:ptCount val="1"/>
                <c:pt idx="0">
                  <c:v>Planificar: Criterio 01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rgbClr val="D10129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E35-4D03-AE28-D3ADD4782F00}"/>
              </c:ext>
            </c:extLst>
          </c:dPt>
          <c:dPt>
            <c:idx val="1"/>
            <c:bubble3D val="0"/>
            <c:spPr>
              <a:solidFill>
                <a:srgbClr val="FFD5DD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CE35-4D03-AE28-D3ADD4782F00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E35-4D03-AE28-D3ADD4782F00}"/>
              </c:ext>
            </c:extLst>
          </c:dPt>
          <c:val>
            <c:numRef>
              <c:f>Calculo!$H$10:$H$12</c:f>
              <c:numCache>
                <c:formatCode>0%</c:formatCode>
                <c:ptCount val="3"/>
                <c:pt idx="0">
                  <c:v>0.5</c:v>
                </c:pt>
                <c:pt idx="1">
                  <c:v>0.5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35-4D03-AE28-D3ADD4782F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Calculo!$I$9</c:f>
              <c:strCache>
                <c:ptCount val="1"/>
                <c:pt idx="0">
                  <c:v>Planificar: Criterio 02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rgbClr val="D10129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75B-463A-903A-E8A822DA81D5}"/>
              </c:ext>
            </c:extLst>
          </c:dPt>
          <c:dPt>
            <c:idx val="1"/>
            <c:bubble3D val="0"/>
            <c:spPr>
              <a:solidFill>
                <a:srgbClr val="FFD5DD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75B-463A-903A-E8A822DA81D5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75B-463A-903A-E8A822DA81D5}"/>
              </c:ext>
            </c:extLst>
          </c:dPt>
          <c:val>
            <c:numRef>
              <c:f>Calculo!$I$10:$I$12</c:f>
              <c:numCache>
                <c:formatCode>0%</c:formatCode>
                <c:ptCount val="3"/>
                <c:pt idx="0">
                  <c:v>0.22222222222222221</c:v>
                </c:pt>
                <c:pt idx="1">
                  <c:v>0.77777777777777779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75B-463A-903A-E8A822DA8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Calculo!$J$9</c:f>
              <c:strCache>
                <c:ptCount val="1"/>
                <c:pt idx="0">
                  <c:v>Planificar: Criterio 03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rgbClr val="D10129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21F-41A9-B0E5-8AD8EA571014}"/>
              </c:ext>
            </c:extLst>
          </c:dPt>
          <c:dPt>
            <c:idx val="1"/>
            <c:bubble3D val="0"/>
            <c:spPr>
              <a:solidFill>
                <a:srgbClr val="FFD5DD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21F-41A9-B0E5-8AD8EA571014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21F-41A9-B0E5-8AD8EA571014}"/>
              </c:ext>
            </c:extLst>
          </c:dPt>
          <c:val>
            <c:numRef>
              <c:f>Calculo!$J$10:$J$12</c:f>
              <c:numCache>
                <c:formatCode>0%</c:formatCode>
                <c:ptCount val="3"/>
                <c:pt idx="0">
                  <c:v>1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21F-41A9-B0E5-8AD8EA571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Calculo!$H$16</c:f>
              <c:strCache>
                <c:ptCount val="1"/>
                <c:pt idx="0">
                  <c:v>Hacer: Criterio 01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rgbClr val="92D05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FD6-49CC-B9CB-91A253C1EE7C}"/>
              </c:ext>
            </c:extLst>
          </c:dPt>
          <c:dPt>
            <c:idx val="1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FD6-49CC-B9CB-91A253C1EE7C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FD6-49CC-B9CB-91A253C1EE7C}"/>
              </c:ext>
            </c:extLst>
          </c:dPt>
          <c:val>
            <c:numRef>
              <c:f>Calculo!$H$17:$H$19</c:f>
              <c:numCache>
                <c:formatCode>0%</c:formatCode>
                <c:ptCount val="3"/>
                <c:pt idx="0">
                  <c:v>0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FD6-49CC-B9CB-91A253C1EE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Calculo!$I$16</c:f>
              <c:strCache>
                <c:ptCount val="1"/>
                <c:pt idx="0">
                  <c:v>Hacer: Criterio 02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rgbClr val="92D05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776-4522-BBF5-4043169CC4E2}"/>
              </c:ext>
            </c:extLst>
          </c:dPt>
          <c:dPt>
            <c:idx val="1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776-4522-BBF5-4043169CC4E2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776-4522-BBF5-4043169CC4E2}"/>
              </c:ext>
            </c:extLst>
          </c:dPt>
          <c:val>
            <c:numRef>
              <c:f>Calculo!$I$17:$I$19</c:f>
              <c:numCache>
                <c:formatCode>0%</c:formatCode>
                <c:ptCount val="3"/>
                <c:pt idx="0">
                  <c:v>0.8</c:v>
                </c:pt>
                <c:pt idx="1">
                  <c:v>0.19999999999999996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776-4522-BBF5-4043169CC4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Calculo!$H$22</c:f>
              <c:strCache>
                <c:ptCount val="1"/>
                <c:pt idx="0">
                  <c:v>Verificar: Criterio 01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rgbClr val="7030A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945-4819-B81B-87C81C63C8F3}"/>
              </c:ext>
            </c:extLst>
          </c:dPt>
          <c:dPt>
            <c:idx val="1"/>
            <c:bubble3D val="0"/>
            <c:spPr>
              <a:solidFill>
                <a:srgbClr val="EFE5F7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945-4819-B81B-87C81C63C8F3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945-4819-B81B-87C81C63C8F3}"/>
              </c:ext>
            </c:extLst>
          </c:dPt>
          <c:val>
            <c:numRef>
              <c:f>Calculo!$H$23:$H$25</c:f>
              <c:numCache>
                <c:formatCode>0%</c:formatCode>
                <c:ptCount val="3"/>
                <c:pt idx="0">
                  <c:v>1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945-4819-B81B-87C81C63C8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Calculo!$H$27</c:f>
              <c:strCache>
                <c:ptCount val="1"/>
                <c:pt idx="0">
                  <c:v>Actuar: Criterio 01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A6E-4246-8A38-893555060DD4}"/>
              </c:ext>
            </c:extLst>
          </c:dPt>
          <c:dPt>
            <c:idx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A6E-4246-8A38-893555060DD4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A6E-4246-8A38-893555060DD4}"/>
              </c:ext>
            </c:extLst>
          </c:dPt>
          <c:val>
            <c:numRef>
              <c:f>Calculo!$H$28:$H$30</c:f>
              <c:numCache>
                <c:formatCode>0%</c:formatCode>
                <c:ptCount val="3"/>
                <c:pt idx="0">
                  <c:v>1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A6E-4246-8A38-893555060D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Radio" checked="Checked" firstButton="1" fmlaLink="Calculo!$A$29" lockText="1"/>
</file>

<file path=xl/ctrlProps/ctrlProp2.xml><?xml version="1.0" encoding="utf-8"?>
<formControlPr xmlns="http://schemas.microsoft.com/office/spreadsheetml/2009/9/main" objectType="Radio" lockText="1"/>
</file>

<file path=xl/ctrlProps/ctrlProp3.xml><?xml version="1.0" encoding="utf-8"?>
<formControlPr xmlns="http://schemas.microsoft.com/office/spreadsheetml/2009/9/main" objectType="Radio" lockText="1"/>
</file>

<file path=xl/ctrlProps/ctrlProp4.xml><?xml version="1.0" encoding="utf-8"?>
<formControlPr xmlns="http://schemas.microsoft.com/office/spreadsheetml/2009/9/main" objectType="Radio" lockText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image" Target="../media/image3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image" Target="../media/image2.emf"/><Relationship Id="rId5" Type="http://schemas.openxmlformats.org/officeDocument/2006/relationships/chart" Target="../charts/chart5.xml"/><Relationship Id="rId10" Type="http://schemas.openxmlformats.org/officeDocument/2006/relationships/image" Target="../media/image1.emf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7" Type="http://schemas.openxmlformats.org/officeDocument/2006/relationships/chart" Target="../charts/chart16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5" Type="http://schemas.openxmlformats.org/officeDocument/2006/relationships/chart" Target="../charts/chart14.xml"/><Relationship Id="rId4" Type="http://schemas.openxmlformats.org/officeDocument/2006/relationships/chart" Target="../charts/chart13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</xdr:colOff>
      <xdr:row>2</xdr:row>
      <xdr:rowOff>76200</xdr:rowOff>
    </xdr:from>
    <xdr:to>
      <xdr:col>12</xdr:col>
      <xdr:colOff>449580</xdr:colOff>
      <xdr:row>26</xdr:row>
      <xdr:rowOff>14971</xdr:rowOff>
    </xdr:to>
    <xdr:grpSp>
      <xdr:nvGrpSpPr>
        <xdr:cNvPr id="20" name="Grup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pSpPr/>
      </xdr:nvGrpSpPr>
      <xdr:grpSpPr>
        <a:xfrm>
          <a:off x="3055620" y="457200"/>
          <a:ext cx="6537960" cy="4510771"/>
          <a:chOff x="3535680" y="274320"/>
          <a:chExt cx="6781800" cy="4327891"/>
        </a:xfrm>
      </xdr:grpSpPr>
      <xdr:grpSp>
        <xdr:nvGrpSpPr>
          <xdr:cNvPr id="15" name="Grupo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GrpSpPr/>
        </xdr:nvGrpSpPr>
        <xdr:grpSpPr>
          <a:xfrm>
            <a:off x="5006340" y="472440"/>
            <a:ext cx="4053840" cy="3860576"/>
            <a:chOff x="5021580" y="586740"/>
            <a:chExt cx="4053840" cy="3860576"/>
          </a:xfrm>
        </xdr:grpSpPr>
        <xdr:grpSp>
          <xdr:nvGrpSpPr>
            <xdr:cNvPr id="6" name="Grupo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pSpPr/>
          </xdr:nvGrpSpPr>
          <xdr:grpSpPr>
            <a:xfrm>
              <a:off x="5203101" y="899160"/>
              <a:ext cx="3652699" cy="3268980"/>
              <a:chOff x="4777740" y="371693"/>
              <a:chExt cx="4445769" cy="3990757"/>
            </a:xfrm>
          </xdr:grpSpPr>
          <xdr:graphicFrame macro="">
            <xdr:nvGraphicFramePr>
              <xdr:cNvPr id="2" name="Gráfico 1">
                <a:extLst>
                  <a:ext uri="{FF2B5EF4-FFF2-40B4-BE49-F238E27FC236}">
                    <a16:creationId xmlns:a16="http://schemas.microsoft.com/office/drawing/2014/main" id="{00000000-0008-0000-0000-000002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4777740" y="426720"/>
              <a:ext cx="4434840" cy="3935730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1"/>
              </a:graphicData>
            </a:graphic>
          </xdr:graphicFrame>
          <xdr:graphicFrame macro="">
            <xdr:nvGraphicFramePr>
              <xdr:cNvPr id="3" name="Gráfico 2">
                <a:extLst>
                  <a:ext uri="{FF2B5EF4-FFF2-40B4-BE49-F238E27FC236}">
                    <a16:creationId xmlns:a16="http://schemas.microsoft.com/office/drawing/2014/main" id="{00000000-0008-0000-0000-000003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4779394" y="371697"/>
              <a:ext cx="4434840" cy="3935730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"/>
              </a:graphicData>
            </a:graphic>
          </xdr:graphicFrame>
          <xdr:graphicFrame macro="">
            <xdr:nvGraphicFramePr>
              <xdr:cNvPr id="4" name="Gráfico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4902968" y="417417"/>
              <a:ext cx="4320541" cy="393573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"/>
              </a:graphicData>
            </a:graphic>
          </xdr:graphicFrame>
          <xdr:graphicFrame macro="">
            <xdr:nvGraphicFramePr>
              <xdr:cNvPr id="5" name="Gráfico 4">
                <a:extLst>
                  <a:ext uri="{FF2B5EF4-FFF2-40B4-BE49-F238E27FC236}">
                    <a16:creationId xmlns:a16="http://schemas.microsoft.com/office/drawing/2014/main" id="{00000000-0008-0000-0000-000005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5076574" y="371693"/>
              <a:ext cx="3947160" cy="393572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"/>
              </a:graphicData>
            </a:graphic>
          </xdr:graphicFrame>
        </xdr:grpSp>
        <xdr:grpSp>
          <xdr:nvGrpSpPr>
            <xdr:cNvPr id="14" name="Grupo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GrpSpPr/>
          </xdr:nvGrpSpPr>
          <xdr:grpSpPr>
            <a:xfrm>
              <a:off x="5021580" y="586740"/>
              <a:ext cx="4053840" cy="3860576"/>
              <a:chOff x="7094220" y="800100"/>
              <a:chExt cx="4053840" cy="3860576"/>
            </a:xfrm>
          </xdr:grpSpPr>
          <xdr:graphicFrame macro="">
            <xdr:nvGraphicFramePr>
              <xdr:cNvPr id="10" name="Gráfico 9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7170420" y="800100"/>
              <a:ext cx="3977640" cy="37843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5"/>
              </a:graphicData>
            </a:graphic>
          </xdr:graphicFrame>
          <xdr:graphicFrame macro="">
            <xdr:nvGraphicFramePr>
              <xdr:cNvPr id="11" name="Gráfico 10">
                <a:extLst>
                  <a:ext uri="{FF2B5EF4-FFF2-40B4-BE49-F238E27FC236}">
                    <a16:creationId xmlns:a16="http://schemas.microsoft.com/office/drawing/2014/main" id="{00000000-0008-0000-0000-00000B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7109460" y="815340"/>
              <a:ext cx="3977640" cy="37843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6"/>
              </a:graphicData>
            </a:graphic>
          </xdr:graphicFrame>
          <xdr:graphicFrame macro="">
            <xdr:nvGraphicFramePr>
              <xdr:cNvPr id="12" name="Gráfico 11">
                <a:extLst>
                  <a:ext uri="{FF2B5EF4-FFF2-40B4-BE49-F238E27FC236}">
                    <a16:creationId xmlns:a16="http://schemas.microsoft.com/office/drawing/2014/main" id="{00000000-0008-0000-0000-00000C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7094220" y="868680"/>
              <a:ext cx="3977640" cy="37843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7"/>
              </a:graphicData>
            </a:graphic>
          </xdr:graphicFrame>
          <xdr:graphicFrame macro="">
            <xdr:nvGraphicFramePr>
              <xdr:cNvPr id="13" name="Gráfico 12">
                <a:extLst>
                  <a:ext uri="{FF2B5EF4-FFF2-40B4-BE49-F238E27FC236}">
                    <a16:creationId xmlns:a16="http://schemas.microsoft.com/office/drawing/2014/main" id="{00000000-0008-0000-0000-00000D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7162800" y="876300"/>
              <a:ext cx="3977640" cy="37843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8"/>
              </a:graphicData>
            </a:graphic>
          </xdr:graphicFrame>
        </xdr:grpSp>
      </xdr:grpSp>
      <xdr:sp macro="" textlink="">
        <xdr:nvSpPr>
          <xdr:cNvPr id="16" name="CuadroTexto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 txBox="1"/>
        </xdr:nvSpPr>
        <xdr:spPr>
          <a:xfrm>
            <a:off x="7658100" y="274320"/>
            <a:ext cx="2006896" cy="46455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s-MX" sz="2400" b="1">
                <a:solidFill>
                  <a:srgbClr val="D10129"/>
                </a:solidFill>
                <a:latin typeface="Arial Nova" panose="020B0504020202020204" pitchFamily="34" charset="0"/>
              </a:rPr>
              <a:t>PLANIFICAR</a:t>
            </a:r>
          </a:p>
        </xdr:txBody>
      </xdr:sp>
      <xdr:sp macro="" textlink="">
        <xdr:nvSpPr>
          <xdr:cNvPr id="17" name="CuadroTexto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 txBox="1"/>
        </xdr:nvSpPr>
        <xdr:spPr>
          <a:xfrm>
            <a:off x="8831580" y="2430780"/>
            <a:ext cx="1244893" cy="46455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s-MX" sz="2400" b="1">
                <a:solidFill>
                  <a:srgbClr val="92D050"/>
                </a:solidFill>
                <a:latin typeface="Arial Nova" panose="020B0504020202020204" pitchFamily="34" charset="0"/>
              </a:rPr>
              <a:t>HACER</a:t>
            </a:r>
          </a:p>
        </xdr:txBody>
      </xdr:sp>
      <xdr:sp macro="" textlink="">
        <xdr:nvSpPr>
          <xdr:cNvPr id="18" name="CuadroTexto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 txBox="1"/>
        </xdr:nvSpPr>
        <xdr:spPr>
          <a:xfrm>
            <a:off x="5006340" y="4137660"/>
            <a:ext cx="1798185" cy="46455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s-MX" sz="2400" b="1">
                <a:solidFill>
                  <a:srgbClr val="7030A0"/>
                </a:solidFill>
                <a:latin typeface="Arial Nova" panose="020B0504020202020204" pitchFamily="34" charset="0"/>
              </a:rPr>
              <a:t>VERIFICAR</a:t>
            </a:r>
          </a:p>
        </xdr:txBody>
      </xdr:sp>
      <xdr:sp macro="" textlink="">
        <xdr:nvSpPr>
          <xdr:cNvPr id="19" name="CuadroTexto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 txBox="1"/>
        </xdr:nvSpPr>
        <xdr:spPr>
          <a:xfrm>
            <a:off x="3688080" y="1821180"/>
            <a:ext cx="1460528" cy="46455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s-MX" sz="2400" b="1">
                <a:solidFill>
                  <a:srgbClr val="0070C0"/>
                </a:solidFill>
                <a:latin typeface="Arial Nova" panose="020B0504020202020204" pitchFamily="34" charset="0"/>
              </a:rPr>
              <a:t>ACTUAR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0" name="Option Button 2" hidden="1">
                <a:extLst>
                  <a:ext uri="{63B3BB69-23CF-44E3-9099-C40C66FF867C}">
                    <a14:compatExt spid="_x0000_s2050"/>
                  </a:ext>
                  <a:ext uri="{FF2B5EF4-FFF2-40B4-BE49-F238E27FC236}">
                    <a16:creationId xmlns:a16="http://schemas.microsoft.com/office/drawing/2014/main" id="{00000000-0008-0000-0000-000002080000}"/>
                  </a:ext>
                </a:extLst>
              </xdr:cNvPr>
              <xdr:cNvSpPr/>
            </xdr:nvSpPr>
            <xdr:spPr bwMode="auto">
              <a:xfrm>
                <a:off x="9730740" y="396240"/>
                <a:ext cx="297180" cy="22098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1" name="Option Button 3" hidden="1">
                <a:extLst>
                  <a:ext uri="{63B3BB69-23CF-44E3-9099-C40C66FF867C}">
                    <a14:compatExt spid="_x0000_s2051"/>
                  </a:ext>
                  <a:ext uri="{FF2B5EF4-FFF2-40B4-BE49-F238E27FC236}">
                    <a16:creationId xmlns:a16="http://schemas.microsoft.com/office/drawing/2014/main" id="{00000000-0008-0000-0000-000003080000}"/>
                  </a:ext>
                </a:extLst>
              </xdr:cNvPr>
              <xdr:cNvSpPr/>
            </xdr:nvSpPr>
            <xdr:spPr bwMode="auto">
              <a:xfrm>
                <a:off x="10066020" y="2567940"/>
                <a:ext cx="251460" cy="20574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2" name="Option Button 4" hidden="1">
                <a:extLst>
                  <a:ext uri="{63B3BB69-23CF-44E3-9099-C40C66FF867C}">
                    <a14:compatExt spid="_x0000_s2052"/>
                  </a:ext>
                  <a:ext uri="{FF2B5EF4-FFF2-40B4-BE49-F238E27FC236}">
                    <a16:creationId xmlns:a16="http://schemas.microsoft.com/office/drawing/2014/main" id="{00000000-0008-0000-0000-000004080000}"/>
                  </a:ext>
                </a:extLst>
              </xdr:cNvPr>
              <xdr:cNvSpPr/>
            </xdr:nvSpPr>
            <xdr:spPr bwMode="auto">
              <a:xfrm>
                <a:off x="4800600" y="4274820"/>
                <a:ext cx="251460" cy="20574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3" name="Option Button 5" hidden="1">
                <a:extLst>
                  <a:ext uri="{63B3BB69-23CF-44E3-9099-C40C66FF867C}">
                    <a14:compatExt spid="_x0000_s2053"/>
                  </a:ext>
                  <a:ext uri="{FF2B5EF4-FFF2-40B4-BE49-F238E27FC236}">
                    <a16:creationId xmlns:a16="http://schemas.microsoft.com/office/drawing/2014/main" id="{00000000-0008-0000-0000-000005080000}"/>
                  </a:ext>
                </a:extLst>
              </xdr:cNvPr>
              <xdr:cNvSpPr/>
            </xdr:nvSpPr>
            <xdr:spPr bwMode="auto">
              <a:xfrm>
                <a:off x="3535680" y="1943100"/>
                <a:ext cx="251460" cy="20574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12</xdr:col>
      <xdr:colOff>518160</xdr:colOff>
      <xdr:row>1</xdr:row>
      <xdr:rowOff>22860</xdr:rowOff>
    </xdr:from>
    <xdr:to>
      <xdr:col>12</xdr:col>
      <xdr:colOff>525780</xdr:colOff>
      <xdr:row>25</xdr:row>
      <xdr:rowOff>106680</xdr:rowOff>
    </xdr:to>
    <xdr:cxnSp macro="">
      <xdr:nvCxnSpPr>
        <xdr:cNvPr id="22" name="Conector rect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H="1">
          <a:off x="10027920" y="205740"/>
          <a:ext cx="7620" cy="4472940"/>
        </a:xfrm>
        <a:prstGeom prst="line">
          <a:avLst/>
        </a:prstGeom>
        <a:ln w="19050">
          <a:solidFill>
            <a:srgbClr val="00206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708660</xdr:colOff>
      <xdr:row>0</xdr:row>
      <xdr:rowOff>175260</xdr:rowOff>
    </xdr:from>
    <xdr:to>
      <xdr:col>3</xdr:col>
      <xdr:colOff>716280</xdr:colOff>
      <xdr:row>25</xdr:row>
      <xdr:rowOff>76200</xdr:rowOff>
    </xdr:to>
    <xdr:cxnSp macro="">
      <xdr:nvCxnSpPr>
        <xdr:cNvPr id="29" name="Conector recto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 flipH="1">
          <a:off x="3086100" y="175260"/>
          <a:ext cx="7620" cy="4472940"/>
        </a:xfrm>
        <a:prstGeom prst="line">
          <a:avLst/>
        </a:prstGeom>
        <a:ln w="19050">
          <a:solidFill>
            <a:srgbClr val="00206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160020</xdr:colOff>
      <xdr:row>10</xdr:row>
      <xdr:rowOff>137160</xdr:rowOff>
    </xdr:from>
    <xdr:to>
      <xdr:col>3</xdr:col>
      <xdr:colOff>411480</xdr:colOff>
      <xdr:row>26</xdr:row>
      <xdr:rowOff>45720</xdr:rowOff>
    </xdr:to>
    <xdr:grpSp>
      <xdr:nvGrpSpPr>
        <xdr:cNvPr id="2048" name="Grupo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GrpSpPr/>
      </xdr:nvGrpSpPr>
      <xdr:grpSpPr>
        <a:xfrm>
          <a:off x="160020" y="2042160"/>
          <a:ext cx="2537460" cy="2956560"/>
          <a:chOff x="198120" y="1074420"/>
          <a:chExt cx="2628900" cy="2834640"/>
        </a:xfrm>
      </xdr:grpSpPr>
      <xdr:sp macro="" textlink="">
        <xdr:nvSpPr>
          <xdr:cNvPr id="28" name="Rectángulo: esquinas redondeadas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/>
        </xdr:nvSpPr>
        <xdr:spPr>
          <a:xfrm>
            <a:off x="198120" y="1074420"/>
            <a:ext cx="2628900" cy="2834640"/>
          </a:xfrm>
          <a:prstGeom prst="roundRect">
            <a:avLst/>
          </a:prstGeom>
          <a:solidFill>
            <a:schemeClr val="bg1"/>
          </a:solidFill>
          <a:ln>
            <a:solidFill>
              <a:srgbClr val="92D050"/>
            </a:solidFill>
          </a:ln>
          <a:scene3d>
            <a:camera prst="orthographicFront"/>
            <a:lightRig rig="threePt" dir="t"/>
          </a:scene3d>
          <a:sp3d>
            <a:bevelT w="152400" h="50800" prst="softRound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31" name="CuadroTexto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 txBox="1"/>
        </xdr:nvSpPr>
        <xdr:spPr>
          <a:xfrm>
            <a:off x="789017" y="1279062"/>
            <a:ext cx="1409296" cy="32771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pPr algn="ctr"/>
            <a:r>
              <a:rPr lang="es-MX" sz="1600" b="1">
                <a:latin typeface="Arial Narrow" panose="020B0606020202030204" pitchFamily="34" charset="0"/>
              </a:rPr>
              <a:t>Promedio Total</a:t>
            </a:r>
          </a:p>
        </xdr:txBody>
      </xdr:sp>
    </xdr:grpSp>
    <xdr:clientData/>
  </xdr:twoCellAnchor>
  <xdr:twoCellAnchor>
    <xdr:from>
      <xdr:col>0</xdr:col>
      <xdr:colOff>228600</xdr:colOff>
      <xdr:row>12</xdr:row>
      <xdr:rowOff>83820</xdr:rowOff>
    </xdr:from>
    <xdr:to>
      <xdr:col>3</xdr:col>
      <xdr:colOff>297180</xdr:colOff>
      <xdr:row>26</xdr:row>
      <xdr:rowOff>0</xdr:rowOff>
    </xdr:to>
    <xdr:grpSp>
      <xdr:nvGrpSpPr>
        <xdr:cNvPr id="27" name="Grup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pSpPr/>
      </xdr:nvGrpSpPr>
      <xdr:grpSpPr>
        <a:xfrm>
          <a:off x="228600" y="2369820"/>
          <a:ext cx="2354580" cy="2583180"/>
          <a:chOff x="243840" y="1379220"/>
          <a:chExt cx="2446020" cy="2476500"/>
        </a:xfrm>
      </xdr:grpSpPr>
      <xdr:graphicFrame macro="">
        <xdr:nvGraphicFramePr>
          <xdr:cNvPr id="30" name="Gráfico 2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GraphicFramePr>
            <a:graphicFrameLocks/>
          </xdr:cNvGraphicFramePr>
        </xdr:nvGraphicFramePr>
        <xdr:xfrm>
          <a:off x="243840" y="1379220"/>
          <a:ext cx="2446020" cy="24765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sp macro="" textlink="">
        <xdr:nvSpPr>
          <xdr:cNvPr id="25" name="Elipse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1295400" y="2453640"/>
            <a:ext cx="360000" cy="360000"/>
          </a:xfrm>
          <a:prstGeom prst="ellipse">
            <a:avLst/>
          </a:prstGeom>
          <a:solidFill>
            <a:schemeClr val="tx1"/>
          </a:solidFill>
          <a:ln>
            <a:noFill/>
          </a:ln>
          <a:scene3d>
            <a:camera prst="orthographicFront"/>
            <a:lightRig rig="threePt" dir="t"/>
          </a:scene3d>
          <a:sp3d>
            <a:bevelT w="152400" h="50800" prst="softRound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Calculo!G3">
        <xdr:nvSpPr>
          <xdr:cNvPr id="26" name="CuadroTexto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 txBox="1"/>
        </xdr:nvSpPr>
        <xdr:spPr>
          <a:xfrm>
            <a:off x="929640" y="2859485"/>
            <a:ext cx="1226820" cy="50443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spAutoFit/>
          </a:bodyPr>
          <a:lstStyle/>
          <a:p>
            <a:pPr algn="ctr"/>
            <a:fld id="{0120A094-1C8C-4DD8-A10B-B200173A75A6}" type="TxLink">
              <a:rPr lang="en-US" sz="2800" b="1" i="0" u="none" strike="noStrike">
                <a:solidFill>
                  <a:srgbClr val="000000"/>
                </a:solidFill>
                <a:latin typeface="Arial Narrow" panose="020B0606020202030204" pitchFamily="34" charset="0"/>
                <a:cs typeface="Calibri"/>
              </a:rPr>
              <a:pPr algn="ctr"/>
              <a:t>74%</a:t>
            </a:fld>
            <a:endParaRPr lang="es-MX" sz="2800" b="1">
              <a:latin typeface="Arial Narrow" panose="020B0606020202030204" pitchFamily="34" charset="0"/>
            </a:endParaRP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26670</xdr:colOff>
          <xdr:row>2</xdr:row>
          <xdr:rowOff>99060</xdr:rowOff>
        </xdr:from>
        <xdr:to>
          <xdr:col>16</xdr:col>
          <xdr:colOff>552450</xdr:colOff>
          <xdr:row>9</xdr:row>
          <xdr:rowOff>143155</xdr:rowOff>
        </xdr:to>
        <xdr:pic>
          <xdr:nvPicPr>
            <xdr:cNvPr id="37" name="Imagen 36">
              <a:extLst>
                <a:ext uri="{FF2B5EF4-FFF2-40B4-BE49-F238E27FC236}">
                  <a16:creationId xmlns:a16="http://schemas.microsoft.com/office/drawing/2014/main" id="{00000000-0008-0000-0000-00002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Deming" spid="_x0000_s2085"/>
                </a:ext>
              </a:extLst>
            </xdr:cNvPicPr>
          </xdr:nvPicPr>
          <xdr:blipFill rotWithShape="1">
            <a:blip xmlns:r="http://schemas.openxmlformats.org/officeDocument/2006/relationships" r:embed="rId10"/>
            <a:srcRect r="66200"/>
            <a:stretch>
              <a:fillRect/>
            </a:stretch>
          </xdr:blipFill>
          <xdr:spPr bwMode="auto">
            <a:xfrm>
              <a:off x="11121390" y="464820"/>
              <a:ext cx="2110740" cy="132425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26670</xdr:colOff>
          <xdr:row>10</xdr:row>
          <xdr:rowOff>83820</xdr:rowOff>
        </xdr:from>
        <xdr:to>
          <xdr:col>16</xdr:col>
          <xdr:colOff>552450</xdr:colOff>
          <xdr:row>17</xdr:row>
          <xdr:rowOff>127915</xdr:rowOff>
        </xdr:to>
        <xdr:pic>
          <xdr:nvPicPr>
            <xdr:cNvPr id="38" name="Imagen 37">
              <a:extLst>
                <a:ext uri="{FF2B5EF4-FFF2-40B4-BE49-F238E27FC236}">
                  <a16:creationId xmlns:a16="http://schemas.microsoft.com/office/drawing/2014/main" id="{00000000-0008-0000-0000-00002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Deming" spid="_x0000_s2086"/>
                </a:ext>
              </a:extLst>
            </xdr:cNvPicPr>
          </xdr:nvPicPr>
          <xdr:blipFill rotWithShape="1">
            <a:blip xmlns:r="http://schemas.openxmlformats.org/officeDocument/2006/relationships" r:embed="rId11"/>
            <a:srcRect l="32831" t="1015" r="33369" b="-1015"/>
            <a:stretch>
              <a:fillRect/>
            </a:stretch>
          </xdr:blipFill>
          <xdr:spPr bwMode="auto">
            <a:xfrm>
              <a:off x="11121390" y="1912620"/>
              <a:ext cx="2110740" cy="132425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26670</xdr:colOff>
          <xdr:row>18</xdr:row>
          <xdr:rowOff>68580</xdr:rowOff>
        </xdr:from>
        <xdr:to>
          <xdr:col>16</xdr:col>
          <xdr:colOff>552450</xdr:colOff>
          <xdr:row>25</xdr:row>
          <xdr:rowOff>112675</xdr:rowOff>
        </xdr:to>
        <xdr:pic>
          <xdr:nvPicPr>
            <xdr:cNvPr id="39" name="Imagen 38">
              <a:extLst>
                <a:ext uri="{FF2B5EF4-FFF2-40B4-BE49-F238E27FC236}">
                  <a16:creationId xmlns:a16="http://schemas.microsoft.com/office/drawing/2014/main" id="{00000000-0008-0000-0000-000027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Deming" spid="_x0000_s2087"/>
                </a:ext>
              </a:extLst>
            </xdr:cNvPicPr>
          </xdr:nvPicPr>
          <xdr:blipFill rotWithShape="1">
            <a:blip xmlns:r="http://schemas.openxmlformats.org/officeDocument/2006/relationships" r:embed="rId12"/>
            <a:srcRect l="66416" t="1015" r="-216" b="-1015"/>
            <a:stretch>
              <a:fillRect/>
            </a:stretch>
          </xdr:blipFill>
          <xdr:spPr bwMode="auto">
            <a:xfrm>
              <a:off x="11121390" y="3360420"/>
              <a:ext cx="2110740" cy="132425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14</xdr:col>
      <xdr:colOff>45720</xdr:colOff>
      <xdr:row>0</xdr:row>
      <xdr:rowOff>7620</xdr:rowOff>
    </xdr:from>
    <xdr:to>
      <xdr:col>16</xdr:col>
      <xdr:colOff>467656</xdr:colOff>
      <xdr:row>2</xdr:row>
      <xdr:rowOff>106411</xdr:rowOff>
    </xdr:to>
    <xdr:sp macro="" textlink="">
      <xdr:nvSpPr>
        <xdr:cNvPr id="40" name="CuadroTexto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1140440" y="7620"/>
          <a:ext cx="2006896" cy="4645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MX" sz="1800" b="1">
              <a:solidFill>
                <a:sysClr val="windowText" lastClr="000000"/>
              </a:solidFill>
              <a:latin typeface="Arial Nova" panose="020B0504020202020204" pitchFamily="34" charset="0"/>
            </a:rPr>
            <a:t>Categoria</a:t>
          </a:r>
        </a:p>
      </xdr:txBody>
    </xdr:sp>
    <xdr:clientData/>
  </xdr:twoCellAnchor>
  <xdr:twoCellAnchor>
    <xdr:from>
      <xdr:col>7</xdr:col>
      <xdr:colOff>83820</xdr:colOff>
      <xdr:row>0</xdr:row>
      <xdr:rowOff>0</xdr:rowOff>
    </xdr:from>
    <xdr:to>
      <xdr:col>9</xdr:col>
      <xdr:colOff>505756</xdr:colOff>
      <xdr:row>2</xdr:row>
      <xdr:rowOff>98791</xdr:rowOff>
    </xdr:to>
    <xdr:sp macro="" textlink="">
      <xdr:nvSpPr>
        <xdr:cNvPr id="41" name="CuadroTexto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631180" y="0"/>
          <a:ext cx="2006896" cy="4645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MX" sz="1800" b="1">
              <a:solidFill>
                <a:sysClr val="windowText" lastClr="000000"/>
              </a:solidFill>
              <a:latin typeface="Arial Nova" panose="020B0504020202020204" pitchFamily="34" charset="0"/>
            </a:rPr>
            <a:t>Ciclo de Calidad</a:t>
          </a:r>
        </a:p>
      </xdr:txBody>
    </xdr:sp>
    <xdr:clientData/>
  </xdr:twoCellAnchor>
  <xdr:twoCellAnchor editAs="oneCell">
    <xdr:from>
      <xdr:col>0</xdr:col>
      <xdr:colOff>17181</xdr:colOff>
      <xdr:row>0</xdr:row>
      <xdr:rowOff>22860</xdr:rowOff>
    </xdr:from>
    <xdr:to>
      <xdr:col>3</xdr:col>
      <xdr:colOff>672501</xdr:colOff>
      <xdr:row>5</xdr:row>
      <xdr:rowOff>8460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6" name="Proyecto">
              <a:extLst>
                <a:ext uri="{FF2B5EF4-FFF2-40B4-BE49-F238E27FC236}">
                  <a16:creationId xmlns:a16="http://schemas.microsoft.com/office/drawing/2014/main" id="{00000000-0008-0000-0000-00002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yect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181" y="22860"/>
              <a:ext cx="3032760" cy="90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MX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17961</xdr:colOff>
      <xdr:row>5</xdr:row>
      <xdr:rowOff>53340</xdr:rowOff>
    </xdr:from>
    <xdr:to>
      <xdr:col>3</xdr:col>
      <xdr:colOff>671721</xdr:colOff>
      <xdr:row>10</xdr:row>
      <xdr:rowOff>38940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2" name="Meses">
              <a:extLst>
                <a:ext uri="{FF2B5EF4-FFF2-40B4-BE49-F238E27FC236}">
                  <a16:creationId xmlns:a16="http://schemas.microsoft.com/office/drawing/2014/main" id="{00000000-0008-0000-0000-00002A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961" y="967740"/>
              <a:ext cx="3031200" cy="90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MX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1328054</xdr:colOff>
      <xdr:row>43</xdr:row>
      <xdr:rowOff>21772</xdr:rowOff>
    </xdr:from>
    <xdr:to>
      <xdr:col>2</xdr:col>
      <xdr:colOff>751112</xdr:colOff>
      <xdr:row>44</xdr:row>
      <xdr:rowOff>957943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783771</xdr:colOff>
      <xdr:row>43</xdr:row>
      <xdr:rowOff>1219200</xdr:rowOff>
    </xdr:from>
    <xdr:ext cx="1436914" cy="504433"/>
    <xdr:sp macro="" textlink="$H$10">
      <xdr:nvSpPr>
        <xdr:cNvPr id="9" name="CuadroTexto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1578428" y="9176657"/>
          <a:ext cx="1436914" cy="5044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fld id="{F2A197E3-07F8-4A83-B674-2E23115037F5}" type="TxLink">
            <a:rPr lang="en-US" sz="2800" b="1" i="0" u="none" strike="noStrike">
              <a:solidFill>
                <a:srgbClr val="000000"/>
              </a:solidFill>
              <a:latin typeface="Arial Narrow" panose="020B0606020202030204" pitchFamily="34" charset="0"/>
              <a:cs typeface="Calibri"/>
            </a:rPr>
            <a:pPr algn="ctr"/>
            <a:t>50%</a:t>
          </a:fld>
          <a:endParaRPr lang="es-MX" sz="2800" b="1">
            <a:latin typeface="Arial Narrow" panose="020B0606020202030204" pitchFamily="34" charset="0"/>
          </a:endParaRPr>
        </a:p>
      </xdr:txBody>
    </xdr:sp>
    <xdr:clientData/>
  </xdr:oneCellAnchor>
  <xdr:twoCellAnchor>
    <xdr:from>
      <xdr:col>1</xdr:col>
      <xdr:colOff>2721425</xdr:colOff>
      <xdr:row>43</xdr:row>
      <xdr:rowOff>0</xdr:rowOff>
    </xdr:from>
    <xdr:to>
      <xdr:col>3</xdr:col>
      <xdr:colOff>76197</xdr:colOff>
      <xdr:row>44</xdr:row>
      <xdr:rowOff>936171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2</xdr:col>
      <xdr:colOff>729339</xdr:colOff>
      <xdr:row>43</xdr:row>
      <xdr:rowOff>1208314</xdr:rowOff>
    </xdr:from>
    <xdr:ext cx="1436914" cy="504433"/>
    <xdr:sp macro="" textlink="$I$10">
      <xdr:nvSpPr>
        <xdr:cNvPr id="11" name="CuadroTexto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4386939" y="9165771"/>
          <a:ext cx="1436914" cy="5044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fld id="{29EB8D88-2AF7-48C8-B8C4-60C9CA8995BA}" type="TxLink">
            <a:rPr lang="en-US" sz="2800" b="1" i="0" u="none" strike="noStrike">
              <a:solidFill>
                <a:srgbClr val="000000"/>
              </a:solidFill>
              <a:latin typeface="Arial Narrow" panose="020B0606020202030204" pitchFamily="34" charset="0"/>
              <a:ea typeface="+mn-ea"/>
              <a:cs typeface="Calibri"/>
            </a:rPr>
            <a:pPr marL="0" indent="0" algn="ctr"/>
            <a:t>22%</a:t>
          </a:fld>
          <a:endParaRPr lang="es-MX" sz="2800" b="1" i="0" u="none" strike="noStrike">
            <a:solidFill>
              <a:srgbClr val="000000"/>
            </a:solidFill>
            <a:latin typeface="Arial Narrow" panose="020B0606020202030204" pitchFamily="34" charset="0"/>
            <a:ea typeface="+mn-ea"/>
            <a:cs typeface="Calibri"/>
          </a:endParaRPr>
        </a:p>
      </xdr:txBody>
    </xdr:sp>
    <xdr:clientData/>
  </xdr:oneCellAnchor>
  <xdr:twoCellAnchor>
    <xdr:from>
      <xdr:col>2</xdr:col>
      <xdr:colOff>2764969</xdr:colOff>
      <xdr:row>43</xdr:row>
      <xdr:rowOff>0</xdr:rowOff>
    </xdr:from>
    <xdr:to>
      <xdr:col>4</xdr:col>
      <xdr:colOff>119741</xdr:colOff>
      <xdr:row>44</xdr:row>
      <xdr:rowOff>936171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3</xdr:col>
      <xdr:colOff>772883</xdr:colOff>
      <xdr:row>43</xdr:row>
      <xdr:rowOff>1208314</xdr:rowOff>
    </xdr:from>
    <xdr:ext cx="1436914" cy="504433"/>
    <xdr:sp macro="" textlink="$J$10">
      <xdr:nvSpPr>
        <xdr:cNvPr id="13" name="CuadroTexto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7293426" y="9165771"/>
          <a:ext cx="1436914" cy="5044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fld id="{0E560CA9-776C-446C-B5A8-B30DE996C311}" type="TxLink">
            <a:rPr lang="en-US" sz="2800" b="1" i="0" u="none" strike="noStrike">
              <a:solidFill>
                <a:srgbClr val="000000"/>
              </a:solidFill>
              <a:latin typeface="Arial Narrow" panose="020B0606020202030204" pitchFamily="34" charset="0"/>
              <a:ea typeface="+mn-ea"/>
              <a:cs typeface="Calibri"/>
            </a:rPr>
            <a:pPr marL="0" indent="0" algn="ctr"/>
            <a:t>100%</a:t>
          </a:fld>
          <a:endParaRPr lang="es-MX" sz="2800" b="1" i="0" u="none" strike="noStrike">
            <a:solidFill>
              <a:srgbClr val="000000"/>
            </a:solidFill>
            <a:latin typeface="Arial Narrow" panose="020B0606020202030204" pitchFamily="34" charset="0"/>
            <a:ea typeface="+mn-ea"/>
            <a:cs typeface="Calibri"/>
          </a:endParaRPr>
        </a:p>
      </xdr:txBody>
    </xdr:sp>
    <xdr:clientData/>
  </xdr:oneCellAnchor>
  <xdr:twoCellAnchor>
    <xdr:from>
      <xdr:col>0</xdr:col>
      <xdr:colOff>1338940</xdr:colOff>
      <xdr:row>44</xdr:row>
      <xdr:rowOff>21771</xdr:rowOff>
    </xdr:from>
    <xdr:to>
      <xdr:col>2</xdr:col>
      <xdr:colOff>761998</xdr:colOff>
      <xdr:row>45</xdr:row>
      <xdr:rowOff>957943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1</xdr:col>
      <xdr:colOff>794657</xdr:colOff>
      <xdr:row>44</xdr:row>
      <xdr:rowOff>1219199</xdr:rowOff>
    </xdr:from>
    <xdr:ext cx="1436914" cy="504433"/>
    <xdr:sp macro="" textlink="$H$17">
      <xdr:nvSpPr>
        <xdr:cNvPr id="15" name="CuadroTexto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1589314" y="10983685"/>
          <a:ext cx="1436914" cy="5044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fld id="{FA6F6F3F-E226-49D4-A063-ED7E8DF21539}" type="TxLink">
            <a:rPr lang="en-US" sz="2800" b="1" i="0" u="none" strike="noStrike">
              <a:solidFill>
                <a:srgbClr val="000000"/>
              </a:solidFill>
              <a:latin typeface="Arial Narrow" panose="020B0606020202030204" pitchFamily="34" charset="0"/>
              <a:ea typeface="+mn-ea"/>
              <a:cs typeface="Calibri"/>
            </a:rPr>
            <a:pPr marL="0" indent="0" algn="ctr"/>
            <a:t>0%</a:t>
          </a:fld>
          <a:endParaRPr lang="es-MX" sz="2800" b="1" i="0" u="none" strike="noStrike">
            <a:solidFill>
              <a:srgbClr val="000000"/>
            </a:solidFill>
            <a:latin typeface="Arial Narrow" panose="020B0606020202030204" pitchFamily="34" charset="0"/>
            <a:ea typeface="+mn-ea"/>
            <a:cs typeface="Calibri"/>
          </a:endParaRPr>
        </a:p>
      </xdr:txBody>
    </xdr:sp>
    <xdr:clientData/>
  </xdr:oneCellAnchor>
  <xdr:twoCellAnchor>
    <xdr:from>
      <xdr:col>1</xdr:col>
      <xdr:colOff>2732311</xdr:colOff>
      <xdr:row>44</xdr:row>
      <xdr:rowOff>-1</xdr:rowOff>
    </xdr:from>
    <xdr:to>
      <xdr:col>3</xdr:col>
      <xdr:colOff>87083</xdr:colOff>
      <xdr:row>45</xdr:row>
      <xdr:rowOff>936171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2</xdr:col>
      <xdr:colOff>740225</xdr:colOff>
      <xdr:row>44</xdr:row>
      <xdr:rowOff>1208313</xdr:rowOff>
    </xdr:from>
    <xdr:ext cx="1436914" cy="504433"/>
    <xdr:sp macro="" textlink="$I$17">
      <xdr:nvSpPr>
        <xdr:cNvPr id="17" name="CuadroTexto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4397825" y="10972799"/>
          <a:ext cx="1436914" cy="5044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fld id="{E4A7A84B-111D-4E27-A629-256F1159D868}" type="TxLink">
            <a:rPr lang="en-US" sz="2800" b="1" i="0" u="none" strike="noStrike">
              <a:solidFill>
                <a:srgbClr val="000000"/>
              </a:solidFill>
              <a:latin typeface="Arial Narrow" panose="020B0606020202030204" pitchFamily="34" charset="0"/>
              <a:ea typeface="+mn-ea"/>
              <a:cs typeface="Calibri"/>
            </a:rPr>
            <a:pPr marL="0" indent="0" algn="ctr"/>
            <a:t>80%</a:t>
          </a:fld>
          <a:endParaRPr lang="es-MX" sz="2800" b="1" i="0" u="none" strike="noStrike">
            <a:solidFill>
              <a:srgbClr val="000000"/>
            </a:solidFill>
            <a:latin typeface="Arial Narrow" panose="020B0606020202030204" pitchFamily="34" charset="0"/>
            <a:ea typeface="+mn-ea"/>
            <a:cs typeface="Calibri"/>
          </a:endParaRPr>
        </a:p>
      </xdr:txBody>
    </xdr:sp>
    <xdr:clientData/>
  </xdr:oneCellAnchor>
  <xdr:twoCellAnchor>
    <xdr:from>
      <xdr:col>0</xdr:col>
      <xdr:colOff>1338938</xdr:colOff>
      <xdr:row>44</xdr:row>
      <xdr:rowOff>1796142</xdr:rowOff>
    </xdr:from>
    <xdr:to>
      <xdr:col>2</xdr:col>
      <xdr:colOff>761996</xdr:colOff>
      <xdr:row>46</xdr:row>
      <xdr:rowOff>925285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oneCellAnchor>
    <xdr:from>
      <xdr:col>1</xdr:col>
      <xdr:colOff>794655</xdr:colOff>
      <xdr:row>45</xdr:row>
      <xdr:rowOff>1186542</xdr:rowOff>
    </xdr:from>
    <xdr:ext cx="1436914" cy="504433"/>
    <xdr:sp macro="" textlink="$H$23">
      <xdr:nvSpPr>
        <xdr:cNvPr id="19" name="CuadroTexto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1589312" y="12758056"/>
          <a:ext cx="1436914" cy="5044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fld id="{A43EF2CA-09C9-44AC-AB2D-32C72A53494F}" type="TxLink">
            <a:rPr lang="en-US" sz="2800" b="1" i="0" u="none" strike="noStrike">
              <a:solidFill>
                <a:srgbClr val="000000"/>
              </a:solidFill>
              <a:latin typeface="Arial Narrow" panose="020B0606020202030204" pitchFamily="34" charset="0"/>
              <a:ea typeface="+mn-ea"/>
              <a:cs typeface="Calibri"/>
            </a:rPr>
            <a:pPr marL="0" indent="0" algn="ctr"/>
            <a:t>100%</a:t>
          </a:fld>
          <a:endParaRPr lang="es-MX" sz="2800" b="1" i="0" u="none" strike="noStrike">
            <a:solidFill>
              <a:srgbClr val="000000"/>
            </a:solidFill>
            <a:latin typeface="Arial Narrow" panose="020B0606020202030204" pitchFamily="34" charset="0"/>
            <a:ea typeface="+mn-ea"/>
            <a:cs typeface="Calibri"/>
          </a:endParaRPr>
        </a:p>
      </xdr:txBody>
    </xdr:sp>
    <xdr:clientData/>
  </xdr:oneCellAnchor>
  <xdr:twoCellAnchor>
    <xdr:from>
      <xdr:col>0</xdr:col>
      <xdr:colOff>1317166</xdr:colOff>
      <xdr:row>46</xdr:row>
      <xdr:rowOff>10886</xdr:rowOff>
    </xdr:from>
    <xdr:to>
      <xdr:col>2</xdr:col>
      <xdr:colOff>740224</xdr:colOff>
      <xdr:row>52</xdr:row>
      <xdr:rowOff>21772</xdr:rowOff>
    </xdr:to>
    <xdr:graphicFrame macro="">
      <xdr:nvGraphicFramePr>
        <xdr:cNvPr id="20" name="Gráfico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oneCellAnchor>
    <xdr:from>
      <xdr:col>1</xdr:col>
      <xdr:colOff>772883</xdr:colOff>
      <xdr:row>46</xdr:row>
      <xdr:rowOff>1208314</xdr:rowOff>
    </xdr:from>
    <xdr:ext cx="1436914" cy="504433"/>
    <xdr:sp macro="" textlink="$H$28">
      <xdr:nvSpPr>
        <xdr:cNvPr id="21" name="CuadroTexto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1567540" y="14586857"/>
          <a:ext cx="1436914" cy="5044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indent="0" algn="ctr"/>
          <a:fld id="{C82648B9-EF34-456F-88DD-6DF7F7846022}" type="TxLink">
            <a:rPr lang="en-US" sz="2800" b="1" i="0" u="none" strike="noStrike">
              <a:solidFill>
                <a:srgbClr val="000000"/>
              </a:solidFill>
              <a:latin typeface="Arial Narrow" panose="020B0606020202030204" pitchFamily="34" charset="0"/>
              <a:ea typeface="+mn-ea"/>
              <a:cs typeface="Calibri"/>
            </a:rPr>
            <a:pPr marL="0" indent="0" algn="ctr"/>
            <a:t>100%</a:t>
          </a:fld>
          <a:endParaRPr lang="es-MX" sz="2800" b="1" i="0" u="none" strike="noStrike">
            <a:solidFill>
              <a:srgbClr val="000000"/>
            </a:solidFill>
            <a:latin typeface="Arial Narrow" panose="020B0606020202030204" pitchFamily="34" charset="0"/>
            <a:ea typeface="+mn-ea"/>
            <a:cs typeface="Calibri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ASC%20Bogot&#225;/Procedimiento/2005/TRANSPORTES%20CENTROLIMA/Info%20auditoria%20CENTROLIMA%20nov-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e Auditoria"/>
    </sheetNames>
    <sheetDataSet>
      <sheetData sheetId="0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nolo Quispe Campos" refreshedDate="44026.286231018516" createdVersion="6" refreshedVersion="6" minRefreshableVersion="3" recordCount="25" xr:uid="{B20D584D-71D6-4E91-B4DB-2815FB6716B5}">
  <cacheSource type="worksheet">
    <worksheetSource name="data"/>
  </cacheSource>
  <cacheFields count="16">
    <cacheField name="Proyecto" numFmtId="0">
      <sharedItems count="4">
        <s v="Proyecto 01"/>
        <s v="Proyecto 02"/>
        <s v="Proyecto 03"/>
        <s v="Proyecto 04"/>
      </sharedItems>
    </cacheField>
    <cacheField name="Fecha" numFmtId="0">
      <sharedItems containsSemiMixedTypes="0" containsNonDate="0" containsDate="1" containsString="0" minDate="2020-01-01T00:00:00" maxDate="2020-11-27T00:00:00" count="7">
        <d v="2020-01-01T00:00:00"/>
        <d v="2020-02-25T00:00:00"/>
        <d v="2020-04-20T00:00:00"/>
        <d v="2020-06-14T00:00:00"/>
        <d v="2020-08-08T00:00:00"/>
        <d v="2020-10-02T00:00:00"/>
        <d v="2020-11-26T00:00:00"/>
      </sharedItems>
      <fieldGroup par="15" base="1">
        <rangePr groupBy="days" startDate="2020-01-01T00:00:00" endDate="2020-11-27T00:00:00"/>
        <groupItems count="368">
          <s v="&lt;01/01/2020"/>
          <s v="01-ene"/>
          <s v="02-ene"/>
          <s v="03-ene"/>
          <s v="04-ene"/>
          <s v="05-ene"/>
          <s v="06-ene"/>
          <s v="07-ene"/>
          <s v="08-ene"/>
          <s v="09-ene"/>
          <s v="10-ene"/>
          <s v="11-ene"/>
          <s v="12-ene"/>
          <s v="13-ene"/>
          <s v="14-ene"/>
          <s v="15-ene"/>
          <s v="16-ene"/>
          <s v="17-ene"/>
          <s v="18-ene"/>
          <s v="19-ene"/>
          <s v="20-ene"/>
          <s v="21-ene"/>
          <s v="22-ene"/>
          <s v="23-ene"/>
          <s v="24-ene"/>
          <s v="25-ene"/>
          <s v="26-ene"/>
          <s v="27-ene"/>
          <s v="28-ene"/>
          <s v="29-ene"/>
          <s v="30-ene"/>
          <s v="31-ene"/>
          <s v="01-feb"/>
          <s v="02-feb"/>
          <s v="03-feb"/>
          <s v="04-feb"/>
          <s v="05-feb"/>
          <s v="06-feb"/>
          <s v="07-feb"/>
          <s v="08-feb"/>
          <s v="0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01-mar"/>
          <s v="02-mar"/>
          <s v="03-mar"/>
          <s v="04-mar"/>
          <s v="05-mar"/>
          <s v="06-mar"/>
          <s v="07-mar"/>
          <s v="08-mar"/>
          <s v="0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01-abr"/>
          <s v="02-abr"/>
          <s v="03-abr"/>
          <s v="04-abr"/>
          <s v="05-abr"/>
          <s v="06-abr"/>
          <s v="07-abr"/>
          <s v="08-abr"/>
          <s v="09-abr"/>
          <s v="10-abr"/>
          <s v="11-abr"/>
          <s v="12-abr"/>
          <s v="13-abr"/>
          <s v="14-abr"/>
          <s v="15-abr"/>
          <s v="16-abr"/>
          <s v="17-abr"/>
          <s v="18-abr"/>
          <s v="19-abr"/>
          <s v="20-abr"/>
          <s v="21-abr"/>
          <s v="22-abr"/>
          <s v="23-abr"/>
          <s v="24-abr"/>
          <s v="25-abr"/>
          <s v="26-abr"/>
          <s v="27-abr"/>
          <s v="28-abr"/>
          <s v="29-abr"/>
          <s v="30-abr"/>
          <s v="01-may"/>
          <s v="02-may"/>
          <s v="03-may"/>
          <s v="04-may"/>
          <s v="05-may"/>
          <s v="06-may"/>
          <s v="07-may"/>
          <s v="08-may"/>
          <s v="0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01-jun"/>
          <s v="02-jun"/>
          <s v="03-jun"/>
          <s v="04-jun"/>
          <s v="05-jun"/>
          <s v="06-jun"/>
          <s v="07-jun"/>
          <s v="08-jun"/>
          <s v="0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01-jul"/>
          <s v="02-jul"/>
          <s v="03-jul"/>
          <s v="04-jul"/>
          <s v="05-jul"/>
          <s v="06-jul"/>
          <s v="07-jul"/>
          <s v="08-jul"/>
          <s v="0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01-ago"/>
          <s v="02-ago"/>
          <s v="03-ago"/>
          <s v="04-ago"/>
          <s v="05-ago"/>
          <s v="06-ago"/>
          <s v="07-ago"/>
          <s v="08-ago"/>
          <s v="09-ago"/>
          <s v="10-ago"/>
          <s v="11-ago"/>
          <s v="12-ago"/>
          <s v="13-ago"/>
          <s v="14-ago"/>
          <s v="15-ago"/>
          <s v="16-ago"/>
          <s v="17-ago"/>
          <s v="18-ago"/>
          <s v="19-ago"/>
          <s v="20-ago"/>
          <s v="21-ago"/>
          <s v="22-ago"/>
          <s v="23-ago"/>
          <s v="24-ago"/>
          <s v="25-ago"/>
          <s v="26-ago"/>
          <s v="27-ago"/>
          <s v="28-ago"/>
          <s v="29-ago"/>
          <s v="30-ago"/>
          <s v="31-ago"/>
          <s v="01-sep"/>
          <s v="02-sep"/>
          <s v="03-sep"/>
          <s v="04-sep"/>
          <s v="05-sep"/>
          <s v="06-sep"/>
          <s v="07-sep"/>
          <s v="08-sep"/>
          <s v="0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01-oct"/>
          <s v="02-oct"/>
          <s v="03-oct"/>
          <s v="04-oct"/>
          <s v="05-oct"/>
          <s v="06-oct"/>
          <s v="07-oct"/>
          <s v="08-oct"/>
          <s v="0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ic"/>
          <s v="02-dic"/>
          <s v="03-dic"/>
          <s v="04-dic"/>
          <s v="05-dic"/>
          <s v="06-dic"/>
          <s v="07-dic"/>
          <s v="08-dic"/>
          <s v="09-dic"/>
          <s v="10-dic"/>
          <s v="11-dic"/>
          <s v="12-dic"/>
          <s v="13-dic"/>
          <s v="14-dic"/>
          <s v="15-dic"/>
          <s v="16-dic"/>
          <s v="17-dic"/>
          <s v="18-dic"/>
          <s v="19-dic"/>
          <s v="20-dic"/>
          <s v="21-dic"/>
          <s v="22-dic"/>
          <s v="23-dic"/>
          <s v="24-dic"/>
          <s v="25-dic"/>
          <s v="26-dic"/>
          <s v="27-dic"/>
          <s v="28-dic"/>
          <s v="29-dic"/>
          <s v="30-dic"/>
          <s v="31-dic"/>
          <s v="&gt;27/11/2020"/>
        </groupItems>
      </fieldGroup>
    </cacheField>
    <cacheField name="Planificar" numFmtId="9">
      <sharedItems containsSemiMixedTypes="0" containsString="0" containsNumber="1" minValue="0.20833333333333334" maxValue="0.83458333333333334"/>
    </cacheField>
    <cacheField name="Planificar: Criterio 01" numFmtId="9">
      <sharedItems containsSemiMixedTypes="0" containsString="0" containsNumber="1" minValue="0" maxValue="1"/>
    </cacheField>
    <cacheField name="Planificar: Criterio 02" numFmtId="9">
      <sharedItems containsSemiMixedTypes="0" containsString="0" containsNumber="1" minValue="0" maxValue="1"/>
    </cacheField>
    <cacheField name="Planificar: Criterio 03" numFmtId="9">
      <sharedItems containsSemiMixedTypes="0" containsString="0" containsNumber="1" minValue="0" maxValue="1"/>
    </cacheField>
    <cacheField name="Hacer" numFmtId="9">
      <sharedItems containsSemiMixedTypes="0" containsString="0" containsNumber="1" minValue="0.1" maxValue="0.75"/>
    </cacheField>
    <cacheField name="Hacer: Criterio 01" numFmtId="9">
      <sharedItems containsSemiMixedTypes="0" containsString="0" containsNumber="1" minValue="0" maxValue="1"/>
    </cacheField>
    <cacheField name="Hacer: Criterio 02" numFmtId="9">
      <sharedItems containsSemiMixedTypes="0" containsString="0" containsNumber="1" minValue="0" maxValue="0.875"/>
    </cacheField>
    <cacheField name="Verificar" numFmtId="9">
      <sharedItems containsSemiMixedTypes="0" containsString="0" containsNumber="1" minValue="0.125" maxValue="1"/>
    </cacheField>
    <cacheField name="Verificar: Criterio 01" numFmtId="9">
      <sharedItems containsSemiMixedTypes="0" containsString="0" containsNumber="1" minValue="0.125" maxValue="1"/>
    </cacheField>
    <cacheField name="Actuar" numFmtId="9">
      <sharedItems containsSemiMixedTypes="0" containsString="0" containsNumber="1" minValue="0.125" maxValue="1"/>
    </cacheField>
    <cacheField name="Actuar: Criterio 01" numFmtId="9">
      <sharedItems containsSemiMixedTypes="0" containsString="0" containsNumber="1" minValue="0.125" maxValue="1"/>
    </cacheField>
    <cacheField name="Meses" numFmtId="0" databaseField="0">
      <fieldGroup base="1">
        <rangePr groupBy="months" startDate="2020-01-01T00:00:00" endDate="2020-11-27T00:00:00"/>
        <groupItems count="14">
          <s v="&lt;01/01/2020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27/11/2020"/>
        </groupItems>
      </fieldGroup>
    </cacheField>
    <cacheField name="Trimestres" numFmtId="0" databaseField="0">
      <fieldGroup base="1">
        <rangePr groupBy="quarters" startDate="2020-01-01T00:00:00" endDate="2020-11-27T00:00:00"/>
        <groupItems count="6">
          <s v="&lt;01/01/2020"/>
          <s v="Trim.1"/>
          <s v="Trim.2"/>
          <s v="Trim.3"/>
          <s v="Trim.4"/>
          <s v="&gt;27/11/2020"/>
        </groupItems>
      </fieldGroup>
    </cacheField>
    <cacheField name="Años" numFmtId="0" databaseField="0">
      <fieldGroup base="1">
        <rangePr groupBy="years" startDate="2020-01-01T00:00:00" endDate="2020-11-27T00:00:00"/>
        <groupItems count="3">
          <s v="&lt;01/01/2020"/>
          <s v="2020"/>
          <s v="&gt;27/11/2020"/>
        </groupItems>
      </fieldGroup>
    </cacheField>
  </cacheFields>
  <extLst>
    <ext xmlns:x14="http://schemas.microsoft.com/office/spreadsheetml/2009/9/main" uri="{725AE2AE-9491-48be-B2B4-4EB974FC3084}">
      <x14:pivotCacheDefinition pivotCacheId="163325090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x v="0"/>
    <x v="0"/>
    <n v="0.31746031746031744"/>
    <n v="0.66666666666666663"/>
    <n v="0.2857142857142857"/>
    <n v="0"/>
    <n v="0.45500000000000002"/>
    <n v="0.66"/>
    <n v="0.25"/>
    <n v="0.4"/>
    <n v="0.4"/>
    <n v="0.125"/>
    <n v="0.125"/>
  </r>
  <r>
    <x v="0"/>
    <x v="1"/>
    <n v="0.22222222222222221"/>
    <n v="0"/>
    <n v="0.16666666666666666"/>
    <n v="0.5"/>
    <n v="0.69696969696969702"/>
    <n v="0.72727272727272729"/>
    <n v="0.66666666666666663"/>
    <n v="0.7142857142857143"/>
    <n v="0.7142857142857143"/>
    <n v="0.25"/>
    <n v="0.25"/>
  </r>
  <r>
    <x v="0"/>
    <x v="2"/>
    <n v="0.57407407407407407"/>
    <n v="0.5"/>
    <n v="0.22222222222222221"/>
    <n v="1"/>
    <n v="0.4"/>
    <n v="0"/>
    <n v="0.8"/>
    <n v="1"/>
    <n v="1"/>
    <n v="1"/>
    <n v="1"/>
  </r>
  <r>
    <x v="0"/>
    <x v="3"/>
    <n v="0.41666666666666669"/>
    <n v="0.5"/>
    <n v="0.5"/>
    <n v="0.25"/>
    <n v="0.18253968253968253"/>
    <n v="0.22222222222222221"/>
    <n v="0.14285714285714285"/>
    <n v="0.5714285714285714"/>
    <n v="0.5714285714285714"/>
    <n v="0.66666666666666663"/>
    <n v="0.66666666666666663"/>
  </r>
  <r>
    <x v="0"/>
    <x v="4"/>
    <n v="0.62380952380952381"/>
    <n v="0.5"/>
    <n v="0.5714285714285714"/>
    <n v="0.8"/>
    <n v="0.1"/>
    <n v="0"/>
    <n v="0.2"/>
    <n v="0.4"/>
    <n v="0.4"/>
    <n v="0.4"/>
    <n v="0.4"/>
  </r>
  <r>
    <x v="0"/>
    <x v="5"/>
    <n v="0.59696969696969693"/>
    <n v="0.7"/>
    <n v="1"/>
    <n v="9.0909090909090912E-2"/>
    <n v="0.75"/>
    <n v="1"/>
    <n v="0.5"/>
    <n v="0.5"/>
    <n v="0.5"/>
    <n v="0.16666666666666666"/>
    <n v="0.16666666666666666"/>
  </r>
  <r>
    <x v="1"/>
    <x v="6"/>
    <n v="0.48095238095238096"/>
    <n v="0.5"/>
    <n v="0.8"/>
    <n v="0.14285714285714285"/>
    <n v="0.4"/>
    <n v="0.8"/>
    <n v="0"/>
    <n v="0.66666666666666663"/>
    <n v="0.66666666666666663"/>
    <n v="0.4"/>
    <n v="0.4"/>
  </r>
  <r>
    <x v="1"/>
    <x v="0"/>
    <n v="0.55555555555555547"/>
    <n v="1"/>
    <n v="0.33333333333333331"/>
    <n v="0.33333333333333331"/>
    <n v="0.5625"/>
    <n v="0.625"/>
    <n v="0.5"/>
    <n v="0.7142857142857143"/>
    <n v="0.7142857142857143"/>
    <n v="0.2857142857142857"/>
    <n v="0.2857142857142857"/>
  </r>
  <r>
    <x v="1"/>
    <x v="1"/>
    <n v="0.67037037037037039"/>
    <n v="0.9"/>
    <n v="0.33333333333333331"/>
    <n v="0.77777777777777779"/>
    <n v="0.2"/>
    <n v="0.4"/>
    <n v="0"/>
    <n v="0.25"/>
    <n v="0.25"/>
    <n v="0.25"/>
    <n v="0.25"/>
  </r>
  <r>
    <x v="1"/>
    <x v="2"/>
    <n v="0.33333333333333331"/>
    <n v="0.16666666666666666"/>
    <n v="0.33333333333333331"/>
    <n v="0.5"/>
    <n v="0.17499999999999999"/>
    <n v="0.25"/>
    <n v="0.1"/>
    <n v="0.2857142857142857"/>
    <n v="0.2857142857142857"/>
    <n v="0.6"/>
    <n v="0.6"/>
  </r>
  <r>
    <x v="1"/>
    <x v="3"/>
    <n v="0.83458333333333334"/>
    <n v="1"/>
    <n v="0.625"/>
    <n v="0.87875000000000003"/>
    <n v="0.5"/>
    <n v="0.33333333333333331"/>
    <n v="0.66666666666666663"/>
    <n v="1"/>
    <n v="1"/>
    <n v="0.8571428571428571"/>
    <n v="0.8571428571428571"/>
  </r>
  <r>
    <x v="1"/>
    <x v="4"/>
    <n v="0.3666666666666667"/>
    <n v="0.55555555555555558"/>
    <n v="0.1"/>
    <n v="0.44444444444444442"/>
    <n v="0.63749999999999996"/>
    <n v="0.4"/>
    <n v="0.875"/>
    <n v="0.7142857142857143"/>
    <n v="0.7142857142857143"/>
    <n v="0.16666666666666666"/>
    <n v="0.16666666666666666"/>
  </r>
  <r>
    <x v="2"/>
    <x v="0"/>
    <n v="0.30444444444444446"/>
    <n v="0.33333333333333331"/>
    <n v="0.38"/>
    <n v="0.2"/>
    <n v="0.15000000000000002"/>
    <n v="0.1"/>
    <n v="0.2"/>
    <n v="0.5714285714285714"/>
    <n v="0.5714285714285714"/>
    <n v="1"/>
    <n v="1"/>
  </r>
  <r>
    <x v="2"/>
    <x v="1"/>
    <n v="0.43333333333333335"/>
    <n v="0.4"/>
    <n v="0.4"/>
    <n v="0.5"/>
    <n v="0.33333333333333331"/>
    <n v="0.16666666666666666"/>
    <n v="0.5"/>
    <n v="0.125"/>
    <n v="0.125"/>
    <n v="0.81818181818181823"/>
    <n v="0.81818181818181823"/>
  </r>
  <r>
    <x v="2"/>
    <x v="2"/>
    <n v="0.59365079365079365"/>
    <n v="0.7142857142857143"/>
    <n v="0.4"/>
    <n v="0.66666666666666663"/>
    <n v="0.5"/>
    <n v="0.5"/>
    <n v="0.5"/>
    <n v="0.5"/>
    <n v="0.5"/>
    <n v="1"/>
    <n v="1"/>
  </r>
  <r>
    <x v="2"/>
    <x v="3"/>
    <n v="0.28240740740740738"/>
    <n v="0.125"/>
    <n v="0.5"/>
    <n v="0.22222222222222221"/>
    <n v="0.1984126984126984"/>
    <n v="0.2857142857142857"/>
    <n v="0.1111111111111111"/>
    <n v="0.54545454545454541"/>
    <n v="0.54545454545454541"/>
    <n v="0.33333333333333331"/>
    <n v="0.33333333333333331"/>
  </r>
  <r>
    <x v="2"/>
    <x v="4"/>
    <n v="0.54761904761904756"/>
    <n v="0.14285714285714285"/>
    <n v="0.5"/>
    <n v="1"/>
    <n v="0.36249999999999999"/>
    <n v="0.6"/>
    <n v="0.125"/>
    <n v="0.72727272727272729"/>
    <n v="0.72727272727272729"/>
    <n v="0.33333333333333331"/>
    <n v="0.33333333333333331"/>
  </r>
  <r>
    <x v="2"/>
    <x v="5"/>
    <n v="0.20833333333333334"/>
    <n v="0"/>
    <n v="0"/>
    <n v="0.625"/>
    <n v="0.27777777777777779"/>
    <n v="0.55555555555555558"/>
    <n v="0"/>
    <n v="0.16666666666666666"/>
    <n v="0.16666666666666666"/>
    <n v="0.33333333333333331"/>
    <n v="0.33333333333333331"/>
  </r>
  <r>
    <x v="3"/>
    <x v="1"/>
    <n v="0.67037037037037039"/>
    <n v="0.9"/>
    <n v="0.33333333333333331"/>
    <n v="0.77777777777777779"/>
    <n v="0.2"/>
    <n v="0.4"/>
    <n v="0"/>
    <n v="0.25"/>
    <n v="0.25"/>
    <n v="0.25"/>
    <n v="0.25"/>
  </r>
  <r>
    <x v="3"/>
    <x v="2"/>
    <n v="0.33333333333333331"/>
    <n v="0.16666666666666666"/>
    <n v="0.33333333333333331"/>
    <n v="0.5"/>
    <n v="0.17499999999999999"/>
    <n v="0.25"/>
    <n v="0.1"/>
    <n v="0.2857142857142857"/>
    <n v="0.2857142857142857"/>
    <n v="0.6"/>
    <n v="0.6"/>
  </r>
  <r>
    <x v="3"/>
    <x v="3"/>
    <n v="0.83458333333333334"/>
    <n v="1"/>
    <n v="0.625"/>
    <n v="0.87875000000000003"/>
    <n v="0.5"/>
    <n v="0.33333333333333331"/>
    <n v="0.66666666666666663"/>
    <n v="1"/>
    <n v="1"/>
    <n v="0.8571428571428571"/>
    <n v="0.8571428571428571"/>
  </r>
  <r>
    <x v="3"/>
    <x v="4"/>
    <n v="0.3666666666666667"/>
    <n v="0.55555555555555558"/>
    <n v="0.1"/>
    <n v="0.44444444444444442"/>
    <n v="0.63749999999999996"/>
    <n v="0.4"/>
    <n v="0.875"/>
    <n v="0.7142857142857143"/>
    <n v="0.7142857142857143"/>
    <n v="0.16666666666666666"/>
    <n v="0.16666666666666666"/>
  </r>
  <r>
    <x v="3"/>
    <x v="0"/>
    <n v="0.30444444444444446"/>
    <n v="0.33333333333333331"/>
    <n v="0.38"/>
    <n v="0.2"/>
    <n v="0.15000000000000002"/>
    <n v="0.1"/>
    <n v="0.2"/>
    <n v="0.5714285714285714"/>
    <n v="0.5714285714285714"/>
    <n v="1"/>
    <n v="1"/>
  </r>
  <r>
    <x v="3"/>
    <x v="1"/>
    <n v="0.43333333333333335"/>
    <n v="0.4"/>
    <n v="0.4"/>
    <n v="0.5"/>
    <n v="0.33333333333333331"/>
    <n v="0.16666666666666666"/>
    <n v="0.5"/>
    <n v="0.125"/>
    <n v="0.125"/>
    <n v="0.81818181818181823"/>
    <n v="0.81818181818181823"/>
  </r>
  <r>
    <x v="3"/>
    <x v="2"/>
    <n v="0.59365079365079365"/>
    <n v="0.7142857142857143"/>
    <n v="0.4"/>
    <n v="0.66666666666666663"/>
    <n v="0.5"/>
    <n v="0.5"/>
    <n v="0.5"/>
    <n v="0.5"/>
    <n v="0.5"/>
    <n v="1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762B24B-4E56-41F3-90C6-7348645BDDA9}" name="TablaDinámica3" cacheId="0" applyNumberFormats="0" applyBorderFormats="0" applyFontFormats="0" applyPatternFormats="0" applyAlignmentFormats="0" applyWidthHeightFormats="1" dataCaption="Valores" updatedVersion="6" minRefreshableVersion="3" itemPrintTitles="1" createdVersion="6" indent="0" outline="1" outlineData="1" multipleFieldFilters="0">
  <location ref="A85:A86" firstHeaderRow="1" firstDataRow="1" firstDataCol="0"/>
  <pivotFields count="16">
    <pivotField showAll="0">
      <items count="5">
        <item x="0"/>
        <item h="1" x="1"/>
        <item h="1" x="2"/>
        <item h="1" x="3"/>
        <item t="default"/>
      </items>
    </pivotField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numFmtId="9" showAll="0"/>
    <pivotField numFmtId="9" showAll="0"/>
    <pivotField numFmtId="9" showAll="0"/>
    <pivotField numFmtId="9" showAll="0"/>
    <pivotField numFmtId="9" showAll="0"/>
    <pivotField numFmtId="9" showAll="0"/>
    <pivotField numFmtId="9" showAll="0"/>
    <pivotField dataField="1" numFmtId="9" showAll="0"/>
    <pivotField numFmtId="9" showAll="0"/>
    <pivotField numFmtId="9" showAll="0"/>
    <pivotField numFmtId="9" showAll="0"/>
    <pivotField showAll="0">
      <items count="15">
        <item h="1" x="0"/>
        <item h="1" x="1"/>
        <item h="1" x="2"/>
        <item h="1" x="3"/>
        <item x="4"/>
        <item h="1" x="5"/>
        <item h="1" x="6"/>
        <item h="1" x="7"/>
        <item h="1" x="8"/>
        <item h="1" x="9"/>
        <item h="1" x="10"/>
        <item h="1" x="11"/>
        <item h="1" x="12"/>
        <item h="1" x="13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showAll="0">
      <items count="4">
        <item x="0"/>
        <item x="1"/>
        <item x="2"/>
        <item t="default"/>
      </items>
    </pivotField>
  </pivotFields>
  <rowItems count="1">
    <i/>
  </rowItems>
  <colItems count="1">
    <i/>
  </colItems>
  <dataFields count="1">
    <dataField name="Promedio de Verificar" fld="9" subtotal="average" baseField="0" baseItem="0" numFmtId="9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5A7465-F68D-4F49-9862-5A2FB0E7D89D}" name="TablaDinámica5" cacheId="0" applyNumberFormats="0" applyBorderFormats="0" applyFontFormats="0" applyPatternFormats="0" applyAlignmentFormats="0" applyWidthHeightFormats="1" dataCaption="Valores" updatedVersion="6" minRefreshableVersion="3" itemPrintTitles="1" createdVersion="6" indent="0" outline="1" outlineData="1" multipleFieldFilters="0">
  <location ref="A95:C96" firstHeaderRow="0" firstDataRow="1" firstDataCol="0"/>
  <pivotFields count="16">
    <pivotField showAll="0">
      <items count="5">
        <item x="0"/>
        <item h="1" x="1"/>
        <item h="1" x="2"/>
        <item h="1" x="3"/>
        <item t="default"/>
      </items>
    </pivotField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numFmtId="9" showAll="0"/>
    <pivotField dataField="1" numFmtId="9" showAll="0"/>
    <pivotField dataField="1" numFmtId="9" showAll="0"/>
    <pivotField dataField="1" numFmtId="9" showAll="0"/>
    <pivotField numFmtId="9" showAll="0"/>
    <pivotField numFmtId="9" showAll="0"/>
    <pivotField numFmtId="9" showAll="0"/>
    <pivotField numFmtId="9" showAll="0"/>
    <pivotField numFmtId="9" showAll="0"/>
    <pivotField numFmtId="9" showAll="0"/>
    <pivotField numFmtId="9" showAll="0"/>
    <pivotField showAll="0">
      <items count="15">
        <item h="1" x="0"/>
        <item h="1" x="1"/>
        <item h="1" x="2"/>
        <item h="1" x="3"/>
        <item x="4"/>
        <item h="1" x="5"/>
        <item h="1" x="6"/>
        <item h="1" x="7"/>
        <item h="1" x="8"/>
        <item h="1" x="9"/>
        <item h="1" x="10"/>
        <item h="1" x="11"/>
        <item h="1" x="12"/>
        <item h="1" x="13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showAll="0">
      <items count="4">
        <item x="0"/>
        <item x="1"/>
        <item x="2"/>
        <item t="default"/>
      </items>
    </pivotField>
  </pivotFields>
  <rowItems count="1">
    <i/>
  </rowItems>
  <colFields count="1">
    <field x="-2"/>
  </colFields>
  <colItems count="3">
    <i>
      <x/>
    </i>
    <i i="1">
      <x v="1"/>
    </i>
    <i i="2">
      <x v="2"/>
    </i>
  </colItems>
  <dataFields count="3">
    <dataField name="Promedio de Planificar: Criterio 01" fld="3" subtotal="average" baseField="0" baseItem="1"/>
    <dataField name="Promedio de Planificar: Criterio 02" fld="4" subtotal="average" baseField="0" baseItem="1"/>
    <dataField name="Promedio de Planificar: Criterio 03" fld="5" subtotal="average" baseField="0" baseItem="1"/>
  </dataFields>
  <formats count="1">
    <format dxfId="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32AB324-B788-47BD-9A96-2718F407127D}" name="TablaDinámica7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1077:C1094" firstHeaderRow="1" firstDataRow="1" firstDataCol="0"/>
  <pivotFields count="16">
    <pivotField showAll="0">
      <items count="5">
        <item x="0"/>
        <item h="1" x="1"/>
        <item h="1" x="2"/>
        <item h="1" x="3"/>
        <item t="default"/>
      </items>
    </pivotField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numFmtId="9" showAll="0"/>
    <pivotField numFmtId="9" showAll="0"/>
    <pivotField numFmtId="9" showAll="0"/>
    <pivotField numFmtId="9" showAll="0"/>
    <pivotField numFmtId="9" showAll="0"/>
    <pivotField numFmtId="9" showAll="0"/>
    <pivotField numFmtId="9" showAll="0"/>
    <pivotField numFmtId="9" showAll="0"/>
    <pivotField numFmtId="9" showAll="0"/>
    <pivotField numFmtId="9" showAll="0"/>
    <pivotField numFmtId="9" showAll="0"/>
    <pivotField showAll="0">
      <items count="15">
        <item h="1" x="0"/>
        <item h="1" x="1"/>
        <item h="1" x="2"/>
        <item h="1" x="3"/>
        <item x="4"/>
        <item h="1" x="5"/>
        <item h="1" x="6"/>
        <item h="1" x="7"/>
        <item h="1" x="8"/>
        <item h="1" x="9"/>
        <item h="1" x="10"/>
        <item h="1" x="11"/>
        <item h="1" x="12"/>
        <item h="1" x="13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showAll="0">
      <items count="4">
        <item x="0"/>
        <item x="1"/>
        <item x="2"/>
        <item t="default"/>
      </items>
    </pivotField>
  </pivot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E3D1814-61B9-4AB2-9DDE-017A9CBD7AE2}" name="TablaDinámica1" cacheId="0" applyNumberFormats="0" applyBorderFormats="0" applyFontFormats="0" applyPatternFormats="0" applyAlignmentFormats="0" applyWidthHeightFormats="1" dataCaption="Valores" updatedVersion="6" minRefreshableVersion="3" itemPrintTitles="1" createdVersion="6" indent="0" outline="1" outlineData="1" multipleFieldFilters="0">
  <location ref="A72:A73" firstHeaderRow="1" firstDataRow="1" firstDataCol="0"/>
  <pivotFields count="16">
    <pivotField showAll="0">
      <items count="5">
        <item x="0"/>
        <item h="1" x="1"/>
        <item h="1" x="2"/>
        <item h="1" x="3"/>
        <item t="default"/>
      </items>
    </pivotField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dataField="1" numFmtId="9" showAll="0"/>
    <pivotField numFmtId="9" showAll="0"/>
    <pivotField numFmtId="9" showAll="0"/>
    <pivotField numFmtId="9" showAll="0"/>
    <pivotField numFmtId="9" showAll="0"/>
    <pivotField numFmtId="9" showAll="0"/>
    <pivotField numFmtId="9" showAll="0"/>
    <pivotField numFmtId="9" showAll="0"/>
    <pivotField numFmtId="9" showAll="0"/>
    <pivotField numFmtId="9" showAll="0"/>
    <pivotField numFmtId="9" showAll="0"/>
    <pivotField showAll="0">
      <items count="15">
        <item h="1" x="0"/>
        <item h="1" x="1"/>
        <item h="1" x="2"/>
        <item h="1" x="3"/>
        <item x="4"/>
        <item h="1" x="5"/>
        <item h="1" x="6"/>
        <item h="1" x="7"/>
        <item h="1" x="8"/>
        <item h="1" x="9"/>
        <item h="1" x="10"/>
        <item h="1" x="11"/>
        <item h="1" x="12"/>
        <item h="1" x="13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showAll="0">
      <items count="4">
        <item x="0"/>
        <item x="1"/>
        <item x="2"/>
        <item t="default"/>
      </items>
    </pivotField>
  </pivotFields>
  <rowItems count="1">
    <i/>
  </rowItems>
  <colItems count="1">
    <i/>
  </colItems>
  <dataFields count="1">
    <dataField name="Promedio de Planificar" fld="2" subtotal="average" baseField="0" baseItem="0" numFmtId="9"/>
  </dataFields>
  <formats count="1">
    <format dxfId="2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D4576F9-88A0-4A7E-ADAF-68A03D55D9D0}" name="TablaDinámica6" cacheId="0" applyNumberFormats="0" applyBorderFormats="0" applyFontFormats="0" applyPatternFormats="0" applyAlignmentFormats="0" applyWidthHeightFormats="1" dataCaption="Valores" updatedVersion="6" minRefreshableVersion="3" itemPrintTitles="1" createdVersion="6" indent="0" outline="1" outlineData="1" multipleFieldFilters="0">
  <location ref="A101:B102" firstHeaderRow="0" firstDataRow="1" firstDataCol="0"/>
  <pivotFields count="16">
    <pivotField showAll="0">
      <items count="5">
        <item x="0"/>
        <item h="1" x="1"/>
        <item h="1" x="2"/>
        <item h="1" x="3"/>
        <item t="default"/>
      </items>
    </pivotField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numFmtId="9" showAll="0"/>
    <pivotField numFmtId="9" showAll="0"/>
    <pivotField numFmtId="9" showAll="0"/>
    <pivotField numFmtId="9" showAll="0"/>
    <pivotField numFmtId="9" showAll="0"/>
    <pivotField dataField="1" numFmtId="9" showAll="0"/>
    <pivotField dataField="1" numFmtId="9" showAll="0"/>
    <pivotField numFmtId="9" showAll="0"/>
    <pivotField numFmtId="9" showAll="0"/>
    <pivotField numFmtId="9" showAll="0"/>
    <pivotField numFmtId="9" showAll="0"/>
    <pivotField showAll="0">
      <items count="15">
        <item h="1" x="0"/>
        <item h="1" x="1"/>
        <item h="1" x="2"/>
        <item h="1" x="3"/>
        <item x="4"/>
        <item h="1" x="5"/>
        <item h="1" x="6"/>
        <item h="1" x="7"/>
        <item h="1" x="8"/>
        <item h="1" x="9"/>
        <item h="1" x="10"/>
        <item h="1" x="11"/>
        <item h="1" x="12"/>
        <item h="1" x="13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showAll="0">
      <items count="4">
        <item x="0"/>
        <item x="1"/>
        <item x="2"/>
        <item t="default"/>
      </items>
    </pivotField>
  </pivotFields>
  <rowItems count="1">
    <i/>
  </rowItems>
  <colFields count="1">
    <field x="-2"/>
  </colFields>
  <colItems count="2">
    <i>
      <x/>
    </i>
    <i i="1">
      <x v="1"/>
    </i>
  </colItems>
  <dataFields count="2">
    <dataField name="Promedio de Hacer: Criterio 01" fld="7" subtotal="average" baseField="0" baseItem="1"/>
    <dataField name="Promedio de Hacer: Criterio 02" fld="8" subtotal="average" baseField="0" baseItem="1"/>
  </dataFields>
  <formats count="1">
    <format dxfId="3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870D86-C6F6-415A-95B0-9511BF889CF2}" name="TablaDinámica4" cacheId="0" applyNumberFormats="0" applyBorderFormats="0" applyFontFormats="0" applyPatternFormats="0" applyAlignmentFormats="0" applyWidthHeightFormats="1" dataCaption="Valores" updatedVersion="6" minRefreshableVersion="3" itemPrintTitles="1" createdVersion="6" indent="0" outline="1" outlineData="1" multipleFieldFilters="0">
  <location ref="A90:A91" firstHeaderRow="1" firstDataRow="1" firstDataCol="0"/>
  <pivotFields count="16">
    <pivotField showAll="0">
      <items count="5">
        <item x="0"/>
        <item h="1" x="1"/>
        <item h="1" x="2"/>
        <item h="1" x="3"/>
        <item t="default"/>
      </items>
    </pivotField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numFmtId="9" showAll="0"/>
    <pivotField numFmtId="9" showAll="0"/>
    <pivotField numFmtId="9" showAll="0"/>
    <pivotField numFmtId="9" showAll="0"/>
    <pivotField numFmtId="9" showAll="0"/>
    <pivotField numFmtId="9" showAll="0"/>
    <pivotField numFmtId="9" showAll="0"/>
    <pivotField numFmtId="9" showAll="0"/>
    <pivotField numFmtId="9" showAll="0"/>
    <pivotField dataField="1" numFmtId="9" showAll="0"/>
    <pivotField numFmtId="9" showAll="0"/>
    <pivotField showAll="0">
      <items count="15">
        <item h="1" x="0"/>
        <item h="1" x="1"/>
        <item h="1" x="2"/>
        <item h="1" x="3"/>
        <item x="4"/>
        <item h="1" x="5"/>
        <item h="1" x="6"/>
        <item h="1" x="7"/>
        <item h="1" x="8"/>
        <item h="1" x="9"/>
        <item h="1" x="10"/>
        <item h="1" x="11"/>
        <item h="1" x="12"/>
        <item h="1" x="13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showAll="0">
      <items count="4">
        <item x="0"/>
        <item x="1"/>
        <item x="2"/>
        <item t="default"/>
      </items>
    </pivotField>
  </pivotFields>
  <rowItems count="1">
    <i/>
  </rowItems>
  <colItems count="1">
    <i/>
  </colItems>
  <dataFields count="1">
    <dataField name="Promedio de Actuar" fld="11" subtotal="average" baseField="0" baseItem="0" numFmtId="9"/>
  </dataFields>
  <formats count="1">
    <format dxfId="4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6E2822-F4C1-444E-A673-E257CBA50798}" name="TablaDinámica8" cacheId="0" applyNumberFormats="0" applyBorderFormats="0" applyFontFormats="0" applyPatternFormats="0" applyAlignmentFormats="0" applyWidthHeightFormats="1" dataCaption="Valores" updatedVersion="6" minRefreshableVersion="3" itemPrintTitles="1" createdVersion="6" indent="0" outline="1" outlineData="1" multipleFieldFilters="0">
  <location ref="A107:A108" firstHeaderRow="1" firstDataRow="1" firstDataCol="0"/>
  <pivotFields count="16">
    <pivotField showAll="0">
      <items count="5">
        <item x="0"/>
        <item h="1" x="1"/>
        <item h="1" x="2"/>
        <item h="1" x="3"/>
        <item t="default"/>
      </items>
    </pivotField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numFmtId="9" showAll="0"/>
    <pivotField numFmtId="9" showAll="0"/>
    <pivotField numFmtId="9" showAll="0"/>
    <pivotField numFmtId="9" showAll="0"/>
    <pivotField numFmtId="9" showAll="0"/>
    <pivotField numFmtId="9" showAll="0"/>
    <pivotField numFmtId="9" showAll="0"/>
    <pivotField numFmtId="9" showAll="0"/>
    <pivotField dataField="1" numFmtId="9" showAll="0"/>
    <pivotField numFmtId="9" showAll="0"/>
    <pivotField numFmtId="9" showAll="0"/>
    <pivotField showAll="0">
      <items count="15">
        <item h="1" x="0"/>
        <item h="1" x="1"/>
        <item h="1" x="2"/>
        <item h="1" x="3"/>
        <item x="4"/>
        <item h="1" x="5"/>
        <item h="1" x="6"/>
        <item h="1" x="7"/>
        <item h="1" x="8"/>
        <item h="1" x="9"/>
        <item h="1" x="10"/>
        <item h="1" x="11"/>
        <item h="1" x="12"/>
        <item h="1" x="13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showAll="0">
      <items count="4">
        <item x="0"/>
        <item x="1"/>
        <item x="2"/>
        <item t="default"/>
      </items>
    </pivotField>
  </pivotFields>
  <rowItems count="1">
    <i/>
  </rowItems>
  <colItems count="1">
    <i/>
  </colItems>
  <dataFields count="1">
    <dataField name="Promedio de Verificar: Criterio 01" fld="10" subtotal="average" baseField="0" baseItem="0" numFmtId="9"/>
  </dataFields>
  <formats count="1">
    <format dxfId="5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8DB8DD9-3FDC-4F04-BB89-B9944FD24851}" name="TablaDinámica9" cacheId="0" applyNumberFormats="0" applyBorderFormats="0" applyFontFormats="0" applyPatternFormats="0" applyAlignmentFormats="0" applyWidthHeightFormats="1" dataCaption="Valores" updatedVersion="6" minRefreshableVersion="3" itemPrintTitles="1" createdVersion="6" indent="0" outline="1" outlineData="1" multipleFieldFilters="0">
  <location ref="A113:A114" firstHeaderRow="1" firstDataRow="1" firstDataCol="0"/>
  <pivotFields count="16">
    <pivotField showAll="0">
      <items count="5">
        <item x="0"/>
        <item h="1" x="1"/>
        <item h="1" x="2"/>
        <item h="1" x="3"/>
        <item t="default"/>
      </items>
    </pivotField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numFmtId="9" showAll="0"/>
    <pivotField numFmtId="9" showAll="0"/>
    <pivotField numFmtId="9" showAll="0"/>
    <pivotField numFmtId="9" showAll="0"/>
    <pivotField numFmtId="9" showAll="0"/>
    <pivotField numFmtId="9" showAll="0"/>
    <pivotField numFmtId="9" showAll="0"/>
    <pivotField numFmtId="9" showAll="0"/>
    <pivotField numFmtId="9" showAll="0"/>
    <pivotField numFmtId="9" showAll="0"/>
    <pivotField dataField="1" numFmtId="9" showAll="0"/>
    <pivotField showAll="0">
      <items count="15">
        <item h="1" x="0"/>
        <item h="1" x="1"/>
        <item h="1" x="2"/>
        <item h="1" x="3"/>
        <item x="4"/>
        <item h="1" x="5"/>
        <item h="1" x="6"/>
        <item h="1" x="7"/>
        <item h="1" x="8"/>
        <item h="1" x="9"/>
        <item h="1" x="10"/>
        <item h="1" x="11"/>
        <item h="1" x="12"/>
        <item h="1" x="13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showAll="0">
      <items count="4">
        <item x="0"/>
        <item x="1"/>
        <item x="2"/>
        <item t="default"/>
      </items>
    </pivotField>
  </pivotFields>
  <rowItems count="1">
    <i/>
  </rowItems>
  <colItems count="1">
    <i/>
  </colItems>
  <dataFields count="1">
    <dataField name="Promedio de Actuar: Criterio 01" fld="12" subtotal="average" baseField="0" baseItem="0" numFmtId="9"/>
  </dataFields>
  <formats count="1">
    <format dxfId="6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F4743AA-DFA7-49E4-91FD-756BED69E2B5}" name="TablaDinámica2" cacheId="0" applyNumberFormats="0" applyBorderFormats="0" applyFontFormats="0" applyPatternFormats="0" applyAlignmentFormats="0" applyWidthHeightFormats="1" dataCaption="Valores" updatedVersion="6" minRefreshableVersion="3" itemPrintTitles="1" createdVersion="6" indent="0" outline="1" outlineData="1" multipleFieldFilters="0">
  <location ref="A79:A80" firstHeaderRow="1" firstDataRow="1" firstDataCol="0"/>
  <pivotFields count="16">
    <pivotField showAll="0">
      <items count="5">
        <item x="0"/>
        <item h="1" x="1"/>
        <item h="1" x="2"/>
        <item h="1" x="3"/>
        <item t="default"/>
      </items>
    </pivotField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numFmtId="9" showAll="0"/>
    <pivotField numFmtId="9" showAll="0"/>
    <pivotField numFmtId="9" showAll="0"/>
    <pivotField numFmtId="9" showAll="0"/>
    <pivotField dataField="1" numFmtId="9" showAll="0"/>
    <pivotField numFmtId="9" showAll="0"/>
    <pivotField numFmtId="9" showAll="0"/>
    <pivotField numFmtId="9" showAll="0"/>
    <pivotField numFmtId="9" showAll="0"/>
    <pivotField numFmtId="9" showAll="0"/>
    <pivotField numFmtId="9" showAll="0"/>
    <pivotField showAll="0">
      <items count="15">
        <item h="1" x="0"/>
        <item h="1" x="1"/>
        <item h="1" x="2"/>
        <item h="1" x="3"/>
        <item x="4"/>
        <item h="1" x="5"/>
        <item h="1" x="6"/>
        <item h="1" x="7"/>
        <item h="1" x="8"/>
        <item h="1" x="9"/>
        <item h="1" x="10"/>
        <item h="1" x="11"/>
        <item h="1" x="12"/>
        <item h="1" x="13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showAll="0">
      <items count="4">
        <item x="0"/>
        <item x="1"/>
        <item x="2"/>
        <item t="default"/>
      </items>
    </pivotField>
  </pivotFields>
  <rowItems count="1">
    <i/>
  </rowItems>
  <colItems count="1">
    <i/>
  </colItems>
  <dataFields count="1">
    <dataField name="Promedio de Hacer" fld="6" subtotal="average" baseField="0" baseItem="0" numFmtId="9"/>
  </dataFields>
  <formats count="1">
    <format dxfId="7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Proyecto" xr10:uid="{1EA16870-6F0F-4A24-9733-1B6DEC877BA0}" sourceName="Proyecto">
  <pivotTables>
    <pivotTable tabId="2" name="TablaDinámica2"/>
    <pivotTable tabId="2" name="TablaDinámica1"/>
    <pivotTable tabId="2" name="TablaDinámica3"/>
    <pivotTable tabId="2" name="TablaDinámica4"/>
    <pivotTable tabId="2" name="TablaDinámica5"/>
    <pivotTable tabId="2" name="TablaDinámica6"/>
    <pivotTable tabId="2" name="TablaDinámica7"/>
    <pivotTable tabId="2" name="TablaDinámica8"/>
    <pivotTable tabId="2" name="TablaDinámica9"/>
  </pivotTables>
  <data>
    <tabular pivotCacheId="1633250906">
      <items count="4">
        <i x="0" s="1"/>
        <i x="1"/>
        <i x="2"/>
        <i x="3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es" xr10:uid="{FA213F6C-6BB0-415E-9862-BF96FC8BF568}" sourceName="Meses">
  <pivotTables>
    <pivotTable tabId="2" name="TablaDinámica2"/>
    <pivotTable tabId="2" name="TablaDinámica1"/>
    <pivotTable tabId="2" name="TablaDinámica3"/>
    <pivotTable tabId="2" name="TablaDinámica4"/>
    <pivotTable tabId="2" name="TablaDinámica5"/>
    <pivotTable tabId="2" name="TablaDinámica6"/>
    <pivotTable tabId="2" name="TablaDinámica7"/>
    <pivotTable tabId="2" name="TablaDinámica8"/>
    <pivotTable tabId="2" name="TablaDinámica9"/>
  </pivotTables>
  <data>
    <tabular pivotCacheId="1633250906">
      <items count="14">
        <i x="1"/>
        <i x="2"/>
        <i x="4" s="1"/>
        <i x="6"/>
        <i x="8"/>
        <i x="10"/>
        <i x="3" nd="1"/>
        <i x="5" nd="1"/>
        <i x="7" nd="1"/>
        <i x="9" nd="1"/>
        <i x="11" nd="1"/>
        <i x="12" nd="1"/>
        <i x="0" nd="1"/>
        <i x="1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oyecto" xr10:uid="{9231F7A4-FAB9-44A2-A3E8-145C85752EDD}" cache="SegmentaciónDeDatos_Proyecto" caption="Proyecto" columnCount="2" style="SlicerStyleLight1 2" rowHeight="234950"/>
  <slicer name="Meses" xr10:uid="{AFE87A4C-460B-433A-BDB9-89165ADD86F1}" cache="SegmentaciónDeDatos_Meses" caption="Meses" columnCount="4" style="SlicerStyleLight1 2" rowHeight="2349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F1FF44-7630-4C49-9944-7E387BEAF4F7}" name="data" displayName="data" ref="A1:M26" totalsRowShown="0">
  <autoFilter ref="A1:M26" xr:uid="{FA8735C6-BC66-4B47-A818-552EF5164F49}"/>
  <tableColumns count="13">
    <tableColumn id="1" xr3:uid="{DBC86BAD-2B75-41BB-8EDF-A3895FD5FE64}" name="Proyecto"/>
    <tableColumn id="4" xr3:uid="{70BB1D45-523A-41CA-897D-3260D4E290BE}" name="Fecha" dataDxfId="12"/>
    <tableColumn id="8" xr3:uid="{4DA201E0-96D5-4563-BAAD-2270B6BEA83B}" name="Planificar" dataDxfId="11" dataCellStyle="Porcentaje">
      <calculatedColumnFormula>AVERAGE(data[[#This Row],[Planificar: Criterio 01]:[Planificar: Criterio 03]])</calculatedColumnFormula>
    </tableColumn>
    <tableColumn id="2" xr3:uid="{F46BDC15-DD70-4FF3-98B4-45B7AD4ADF2A}" name="Planificar: Criterio 01"/>
    <tableColumn id="3" xr3:uid="{86A9027B-4CE0-4773-91BE-5CA34204D7F1}" name="Planificar: Criterio 02"/>
    <tableColumn id="6" xr3:uid="{FA05708F-C3D7-4145-9029-909C64E5A929}" name="Planificar: Criterio 03"/>
    <tableColumn id="7" xr3:uid="{60A5531B-E773-45CB-B694-FE2247F13243}" name="Hacer" dataDxfId="10" dataCellStyle="Porcentaje">
      <calculatedColumnFormula>AVERAGE(data[[#This Row],[Hacer: Criterio 01]:[Hacer: Criterio 02]])</calculatedColumnFormula>
    </tableColumn>
    <tableColumn id="9" xr3:uid="{67F7724C-5336-4110-9DBC-B7D535B40C0D}" name="Hacer: Criterio 01"/>
    <tableColumn id="10" xr3:uid="{8FA433E6-83A4-4A1D-B1A8-BA1D4CB285B4}" name="Hacer: Criterio 02"/>
    <tableColumn id="12" xr3:uid="{E4086774-6D16-420F-8E2A-87CFCA723509}" name="Verificar" dataDxfId="9" dataCellStyle="Porcentaje">
      <calculatedColumnFormula>AVERAGE(data[[#This Row],[Verificar: Criterio 01]])</calculatedColumnFormula>
    </tableColumn>
    <tableColumn id="13" xr3:uid="{42C30E6F-0752-40A1-BC8C-19535A949122}" name="Verificar: Criterio 01"/>
    <tableColumn id="14" xr3:uid="{683BB35D-410F-4DCC-AEB4-AEEA8AFCEBCE}" name="Actuar" dataDxfId="8" dataCellStyle="Porcentaje">
      <calculatedColumnFormula>AVERAGE(data[[#This Row],[Actuar: Criterio 01]])</calculatedColumnFormula>
    </tableColumn>
    <tableColumn id="15" xr3:uid="{1B9629DA-D961-4C61-9610-655002028E51}" name="Actuar: Criterio 0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microsoft.com/office/2007/relationships/slicer" Target="../slicers/slicer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10" Type="http://schemas.openxmlformats.org/officeDocument/2006/relationships/drawing" Target="../drawings/drawing2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652C1-BF6A-4A7F-A864-D5317AA0EF0F}">
  <sheetPr codeName="Hoja1"/>
  <dimension ref="A1"/>
  <sheetViews>
    <sheetView showGridLines="0" zoomScaleNormal="100" workbookViewId="0">
      <selection activeCell="O41" sqref="O41"/>
    </sheetView>
  </sheetViews>
  <sheetFormatPr baseColWidth="10" defaultRowHeight="15" x14ac:dyDescent="0.25"/>
  <sheetData/>
  <pageMargins left="0.7" right="0.7" top="0.75" bottom="0.75" header="0.3" footer="0.3"/>
  <pageSetup paperSize="9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Option Button 2">
              <controlPr defaultSize="0" autoFill="0" autoLine="0" autoPict="0">
                <anchor moveWithCells="1">
                  <from>
                    <xdr:col>11</xdr:col>
                    <xdr:colOff>647700</xdr:colOff>
                    <xdr:row>3</xdr:row>
                    <xdr:rowOff>9525</xdr:rowOff>
                  </from>
                  <to>
                    <xdr:col>12</xdr:col>
                    <xdr:colOff>171450</xdr:colOff>
                    <xdr:row>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Option Button 3">
              <controlPr defaultSize="0" autoFill="0" autoLine="0" autoPict="0">
                <anchor moveWithCells="1">
                  <from>
                    <xdr:col>12</xdr:col>
                    <xdr:colOff>209550</xdr:colOff>
                    <xdr:row>14</xdr:row>
                    <xdr:rowOff>180975</xdr:rowOff>
                  </from>
                  <to>
                    <xdr:col>12</xdr:col>
                    <xdr:colOff>447675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Option Button 4">
              <controlPr defaultSize="0" autoFill="0" autoLine="0" autoPict="0">
                <anchor moveWithCells="1">
                  <from>
                    <xdr:col>5</xdr:col>
                    <xdr:colOff>466725</xdr:colOff>
                    <xdr:row>24</xdr:row>
                    <xdr:rowOff>57150</xdr:rowOff>
                  </from>
                  <to>
                    <xdr:col>5</xdr:col>
                    <xdr:colOff>704850</xdr:colOff>
                    <xdr:row>25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Option Button 5">
              <controlPr defaultSize="0" autoFill="0" autoLine="0" autoPict="0">
                <anchor moveWithCells="1">
                  <from>
                    <xdr:col>4</xdr:col>
                    <xdr:colOff>9525</xdr:colOff>
                    <xdr:row>11</xdr:row>
                    <xdr:rowOff>104775</xdr:rowOff>
                  </from>
                  <to>
                    <xdr:col>4</xdr:col>
                    <xdr:colOff>247650</xdr:colOff>
                    <xdr:row>12</xdr:row>
                    <xdr:rowOff>123825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A8765BA9-456A-4dab-B4F3-ACF838C121DE}">
      <x14:slicerList>
        <x14:slicer r:id="rId8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C59CE-8F38-400D-8E53-85CC7356CE5A}">
  <sheetPr codeName="Hoja2"/>
  <dimension ref="A1:M26"/>
  <sheetViews>
    <sheetView showGridLines="0" tabSelected="1" zoomScale="80" zoomScaleNormal="80" workbookViewId="0">
      <selection activeCell="E18" sqref="E18"/>
    </sheetView>
  </sheetViews>
  <sheetFormatPr baseColWidth="10" defaultRowHeight="15" x14ac:dyDescent="0.25"/>
  <cols>
    <col min="2" max="2" width="12.85546875" style="6" customWidth="1"/>
    <col min="3" max="3" width="14.5703125" style="8" bestFit="1" customWidth="1"/>
    <col min="4" max="6" width="22" bestFit="1" customWidth="1"/>
    <col min="8" max="9" width="19" bestFit="1" customWidth="1"/>
    <col min="10" max="10" width="13.28515625" style="8" bestFit="1" customWidth="1"/>
    <col min="11" max="11" width="21.28515625" bestFit="1" customWidth="1"/>
    <col min="12" max="12" width="18.7109375" style="8" bestFit="1" customWidth="1"/>
    <col min="13" max="13" width="19.7109375" bestFit="1" customWidth="1"/>
  </cols>
  <sheetData>
    <row r="1" spans="1:13" x14ac:dyDescent="0.25">
      <c r="A1" t="s">
        <v>17</v>
      </c>
      <c r="B1" s="6" t="s">
        <v>30</v>
      </c>
      <c r="C1" s="8" t="s">
        <v>22</v>
      </c>
      <c r="D1" t="s">
        <v>23</v>
      </c>
      <c r="E1" t="s">
        <v>24</v>
      </c>
      <c r="F1" t="s">
        <v>25</v>
      </c>
      <c r="G1" s="7" t="s">
        <v>14</v>
      </c>
      <c r="H1" t="s">
        <v>26</v>
      </c>
      <c r="I1" t="s">
        <v>27</v>
      </c>
      <c r="J1" s="8" t="s">
        <v>15</v>
      </c>
      <c r="K1" t="s">
        <v>28</v>
      </c>
      <c r="L1" s="8" t="s">
        <v>16</v>
      </c>
      <c r="M1" t="s">
        <v>29</v>
      </c>
    </row>
    <row r="2" spans="1:13" x14ac:dyDescent="0.25">
      <c r="A2" t="s">
        <v>18</v>
      </c>
      <c r="B2" s="9">
        <v>43831</v>
      </c>
      <c r="C2" s="8">
        <f>AVERAGE(data[[#This Row],[Planificar: Criterio 01]:[Planificar: Criterio 03]])</f>
        <v>0.31746031746031744</v>
      </c>
      <c r="D2" s="8">
        <v>0.66666666666666663</v>
      </c>
      <c r="E2" s="8">
        <v>0.2857142857142857</v>
      </c>
      <c r="F2" s="8">
        <v>0</v>
      </c>
      <c r="G2" s="8">
        <f>AVERAGE(data[[#This Row],[Hacer: Criterio 01]:[Hacer: Criterio 02]])</f>
        <v>0.45500000000000002</v>
      </c>
      <c r="H2" s="8">
        <v>0.66</v>
      </c>
      <c r="I2" s="8">
        <v>0.25</v>
      </c>
      <c r="J2" s="8">
        <f>AVERAGE(data[[#This Row],[Verificar: Criterio 01]])</f>
        <v>0.4</v>
      </c>
      <c r="K2" s="8">
        <v>0.4</v>
      </c>
      <c r="L2" s="8">
        <f>AVERAGE(data[[#This Row],[Actuar: Criterio 01]])</f>
        <v>0.125</v>
      </c>
      <c r="M2" s="8">
        <v>0.125</v>
      </c>
    </row>
    <row r="3" spans="1:13" x14ac:dyDescent="0.25">
      <c r="A3" t="s">
        <v>18</v>
      </c>
      <c r="B3" s="9">
        <v>43886</v>
      </c>
      <c r="C3" s="8">
        <f>AVERAGE(data[[#This Row],[Planificar: Criterio 01]:[Planificar: Criterio 03]])</f>
        <v>0.22222222222222221</v>
      </c>
      <c r="D3" s="8">
        <v>0</v>
      </c>
      <c r="E3" s="8">
        <v>0.16666666666666666</v>
      </c>
      <c r="F3" s="8">
        <v>0.5</v>
      </c>
      <c r="G3" s="8">
        <f>AVERAGE(data[[#This Row],[Hacer: Criterio 01]:[Hacer: Criterio 02]])</f>
        <v>0.69696969696969702</v>
      </c>
      <c r="H3" s="8">
        <v>0.72727272727272729</v>
      </c>
      <c r="I3" s="8">
        <v>0.66666666666666663</v>
      </c>
      <c r="J3" s="8">
        <f>AVERAGE(data[[#This Row],[Verificar: Criterio 01]])</f>
        <v>0.7142857142857143</v>
      </c>
      <c r="K3" s="8">
        <v>0.7142857142857143</v>
      </c>
      <c r="L3" s="8">
        <f>AVERAGE(data[[#This Row],[Actuar: Criterio 01]])</f>
        <v>0.25</v>
      </c>
      <c r="M3" s="8">
        <v>0.25</v>
      </c>
    </row>
    <row r="4" spans="1:13" x14ac:dyDescent="0.25">
      <c r="A4" t="s">
        <v>18</v>
      </c>
      <c r="B4" s="9">
        <v>43941</v>
      </c>
      <c r="C4" s="8">
        <f>AVERAGE(data[[#This Row],[Planificar: Criterio 01]:[Planificar: Criterio 03]])</f>
        <v>0.57407407407407407</v>
      </c>
      <c r="D4" s="8">
        <v>0.5</v>
      </c>
      <c r="E4" s="8">
        <v>0.22222222222222221</v>
      </c>
      <c r="F4" s="8">
        <v>1</v>
      </c>
      <c r="G4" s="8">
        <f>AVERAGE(data[[#This Row],[Hacer: Criterio 01]:[Hacer: Criterio 02]])</f>
        <v>0.4</v>
      </c>
      <c r="H4" s="8">
        <v>0</v>
      </c>
      <c r="I4" s="8">
        <v>0.8</v>
      </c>
      <c r="J4" s="8">
        <f>AVERAGE(data[[#This Row],[Verificar: Criterio 01]])</f>
        <v>1</v>
      </c>
      <c r="K4" s="8">
        <v>1</v>
      </c>
      <c r="L4" s="8">
        <f>AVERAGE(data[[#This Row],[Actuar: Criterio 01]])</f>
        <v>1</v>
      </c>
      <c r="M4" s="8">
        <v>1</v>
      </c>
    </row>
    <row r="5" spans="1:13" x14ac:dyDescent="0.25">
      <c r="A5" t="s">
        <v>18</v>
      </c>
      <c r="B5" s="9">
        <v>43996</v>
      </c>
      <c r="C5" s="8">
        <f>AVERAGE(data[[#This Row],[Planificar: Criterio 01]:[Planificar: Criterio 03]])</f>
        <v>0.41666666666666669</v>
      </c>
      <c r="D5" s="8">
        <v>0.5</v>
      </c>
      <c r="E5" s="8">
        <v>0.5</v>
      </c>
      <c r="F5" s="8">
        <v>0.25</v>
      </c>
      <c r="G5" s="8">
        <f>AVERAGE(data[[#This Row],[Hacer: Criterio 01]:[Hacer: Criterio 02]])</f>
        <v>0.18253968253968253</v>
      </c>
      <c r="H5" s="8">
        <v>0.22222222222222221</v>
      </c>
      <c r="I5" s="8">
        <v>0.14285714285714285</v>
      </c>
      <c r="J5" s="8">
        <f>AVERAGE(data[[#This Row],[Verificar: Criterio 01]])</f>
        <v>0.5714285714285714</v>
      </c>
      <c r="K5" s="8">
        <v>0.5714285714285714</v>
      </c>
      <c r="L5" s="8">
        <f>AVERAGE(data[[#This Row],[Actuar: Criterio 01]])</f>
        <v>0.66666666666666663</v>
      </c>
      <c r="M5" s="8">
        <v>0.66666666666666663</v>
      </c>
    </row>
    <row r="6" spans="1:13" x14ac:dyDescent="0.25">
      <c r="A6" t="s">
        <v>18</v>
      </c>
      <c r="B6" s="9">
        <v>44051</v>
      </c>
      <c r="C6" s="8">
        <f>AVERAGE(data[[#This Row],[Planificar: Criterio 01]:[Planificar: Criterio 03]])</f>
        <v>0.62380952380952381</v>
      </c>
      <c r="D6" s="8">
        <v>0.5</v>
      </c>
      <c r="E6" s="8">
        <v>0.5714285714285714</v>
      </c>
      <c r="F6" s="8">
        <v>0.8</v>
      </c>
      <c r="G6" s="8">
        <f>AVERAGE(data[[#This Row],[Hacer: Criterio 01]:[Hacer: Criterio 02]])</f>
        <v>0.1</v>
      </c>
      <c r="H6" s="8">
        <v>0</v>
      </c>
      <c r="I6" s="8">
        <v>0.2</v>
      </c>
      <c r="J6" s="8">
        <f>AVERAGE(data[[#This Row],[Verificar: Criterio 01]])</f>
        <v>0.4</v>
      </c>
      <c r="K6" s="8">
        <v>0.4</v>
      </c>
      <c r="L6" s="8">
        <f>AVERAGE(data[[#This Row],[Actuar: Criterio 01]])</f>
        <v>0.4</v>
      </c>
      <c r="M6" s="8">
        <v>0.4</v>
      </c>
    </row>
    <row r="7" spans="1:13" x14ac:dyDescent="0.25">
      <c r="A7" t="s">
        <v>18</v>
      </c>
      <c r="B7" s="9">
        <v>44106</v>
      </c>
      <c r="C7" s="8">
        <f>AVERAGE(data[[#This Row],[Planificar: Criterio 01]:[Planificar: Criterio 03]])</f>
        <v>0.59696969696969693</v>
      </c>
      <c r="D7" s="8">
        <v>0.7</v>
      </c>
      <c r="E7" s="8">
        <v>1</v>
      </c>
      <c r="F7" s="8">
        <v>9.0909090909090912E-2</v>
      </c>
      <c r="G7" s="8">
        <f>AVERAGE(data[[#This Row],[Hacer: Criterio 01]:[Hacer: Criterio 02]])</f>
        <v>0.75</v>
      </c>
      <c r="H7" s="8">
        <v>1</v>
      </c>
      <c r="I7" s="8">
        <v>0.5</v>
      </c>
      <c r="J7" s="8">
        <f>AVERAGE(data[[#This Row],[Verificar: Criterio 01]])</f>
        <v>0.5</v>
      </c>
      <c r="K7" s="8">
        <v>0.5</v>
      </c>
      <c r="L7" s="8">
        <f>AVERAGE(data[[#This Row],[Actuar: Criterio 01]])</f>
        <v>0.16666666666666666</v>
      </c>
      <c r="M7" s="8">
        <v>0.16666666666666666</v>
      </c>
    </row>
    <row r="8" spans="1:13" x14ac:dyDescent="0.25">
      <c r="A8" t="s">
        <v>19</v>
      </c>
      <c r="B8" s="9">
        <v>44161</v>
      </c>
      <c r="C8" s="8">
        <f>AVERAGE(data[[#This Row],[Planificar: Criterio 01]:[Planificar: Criterio 03]])</f>
        <v>0.48095238095238096</v>
      </c>
      <c r="D8" s="8">
        <v>0.5</v>
      </c>
      <c r="E8" s="8">
        <v>0.8</v>
      </c>
      <c r="F8" s="8">
        <v>0.14285714285714285</v>
      </c>
      <c r="G8" s="8">
        <f>AVERAGE(data[[#This Row],[Hacer: Criterio 01]:[Hacer: Criterio 02]])</f>
        <v>0.4</v>
      </c>
      <c r="H8" s="8">
        <v>0.8</v>
      </c>
      <c r="I8" s="8">
        <v>0</v>
      </c>
      <c r="J8" s="8">
        <f>AVERAGE(data[[#This Row],[Verificar: Criterio 01]])</f>
        <v>0.66666666666666663</v>
      </c>
      <c r="K8" s="8">
        <v>0.66666666666666663</v>
      </c>
      <c r="L8" s="8">
        <f>AVERAGE(data[[#This Row],[Actuar: Criterio 01]])</f>
        <v>0.4</v>
      </c>
      <c r="M8" s="8">
        <v>0.4</v>
      </c>
    </row>
    <row r="9" spans="1:13" x14ac:dyDescent="0.25">
      <c r="A9" t="s">
        <v>19</v>
      </c>
      <c r="B9" s="9">
        <v>43831</v>
      </c>
      <c r="C9" s="8">
        <f>AVERAGE(data[[#This Row],[Planificar: Criterio 01]:[Planificar: Criterio 03]])</f>
        <v>0.55555555555555547</v>
      </c>
      <c r="D9" s="8">
        <v>1</v>
      </c>
      <c r="E9" s="8">
        <v>0.33333333333333331</v>
      </c>
      <c r="F9" s="8">
        <v>0.33333333333333331</v>
      </c>
      <c r="G9" s="8">
        <f>AVERAGE(data[[#This Row],[Hacer: Criterio 01]:[Hacer: Criterio 02]])</f>
        <v>0.5625</v>
      </c>
      <c r="H9" s="8">
        <v>0.625</v>
      </c>
      <c r="I9" s="8">
        <v>0.5</v>
      </c>
      <c r="J9" s="8">
        <f>AVERAGE(data[[#This Row],[Verificar: Criterio 01]])</f>
        <v>0.7142857142857143</v>
      </c>
      <c r="K9" s="8">
        <v>0.7142857142857143</v>
      </c>
      <c r="L9" s="8">
        <f>AVERAGE(data[[#This Row],[Actuar: Criterio 01]])</f>
        <v>0.2857142857142857</v>
      </c>
      <c r="M9" s="8">
        <v>0.2857142857142857</v>
      </c>
    </row>
    <row r="10" spans="1:13" x14ac:dyDescent="0.25">
      <c r="A10" t="s">
        <v>19</v>
      </c>
      <c r="B10" s="9">
        <v>43886</v>
      </c>
      <c r="C10" s="8">
        <f>AVERAGE(data[[#This Row],[Planificar: Criterio 01]:[Planificar: Criterio 03]])</f>
        <v>0.67037037037037039</v>
      </c>
      <c r="D10" s="8">
        <v>0.9</v>
      </c>
      <c r="E10" s="8">
        <v>0.33333333333333331</v>
      </c>
      <c r="F10" s="8">
        <v>0.77777777777777779</v>
      </c>
      <c r="G10" s="8">
        <f>AVERAGE(data[[#This Row],[Hacer: Criterio 01]:[Hacer: Criterio 02]])</f>
        <v>0.2</v>
      </c>
      <c r="H10" s="8">
        <v>0.4</v>
      </c>
      <c r="I10" s="8">
        <v>0</v>
      </c>
      <c r="J10" s="8">
        <f>AVERAGE(data[[#This Row],[Verificar: Criterio 01]])</f>
        <v>0.25</v>
      </c>
      <c r="K10" s="8">
        <v>0.25</v>
      </c>
      <c r="L10" s="8">
        <f>AVERAGE(data[[#This Row],[Actuar: Criterio 01]])</f>
        <v>0.25</v>
      </c>
      <c r="M10" s="8">
        <v>0.25</v>
      </c>
    </row>
    <row r="11" spans="1:13" x14ac:dyDescent="0.25">
      <c r="A11" t="s">
        <v>19</v>
      </c>
      <c r="B11" s="9">
        <v>43941</v>
      </c>
      <c r="C11" s="8">
        <f>AVERAGE(data[[#This Row],[Planificar: Criterio 01]:[Planificar: Criterio 03]])</f>
        <v>0.33333333333333331</v>
      </c>
      <c r="D11" s="8">
        <v>0.16666666666666666</v>
      </c>
      <c r="E11" s="8">
        <v>0.33333333333333331</v>
      </c>
      <c r="F11" s="8">
        <v>0.5</v>
      </c>
      <c r="G11" s="8">
        <f>AVERAGE(data[[#This Row],[Hacer: Criterio 01]:[Hacer: Criterio 02]])</f>
        <v>0.17499999999999999</v>
      </c>
      <c r="H11" s="8">
        <v>0.25</v>
      </c>
      <c r="I11" s="8">
        <v>0.1</v>
      </c>
      <c r="J11" s="8">
        <f>AVERAGE(data[[#This Row],[Verificar: Criterio 01]])</f>
        <v>0.2857142857142857</v>
      </c>
      <c r="K11" s="8">
        <v>0.2857142857142857</v>
      </c>
      <c r="L11" s="8">
        <f>AVERAGE(data[[#This Row],[Actuar: Criterio 01]])</f>
        <v>0.6</v>
      </c>
      <c r="M11" s="8">
        <v>0.6</v>
      </c>
    </row>
    <row r="12" spans="1:13" x14ac:dyDescent="0.25">
      <c r="A12" t="s">
        <v>19</v>
      </c>
      <c r="B12" s="9">
        <v>43996</v>
      </c>
      <c r="C12" s="8">
        <f>AVERAGE(data[[#This Row],[Planificar: Criterio 01]:[Planificar: Criterio 03]])</f>
        <v>0.83458333333333334</v>
      </c>
      <c r="D12" s="8">
        <v>1</v>
      </c>
      <c r="E12" s="8">
        <v>0.625</v>
      </c>
      <c r="F12" s="8">
        <v>0.87875000000000003</v>
      </c>
      <c r="G12" s="8">
        <f>AVERAGE(data[[#This Row],[Hacer: Criterio 01]:[Hacer: Criterio 02]])</f>
        <v>0.5</v>
      </c>
      <c r="H12" s="8">
        <v>0.33333333333333331</v>
      </c>
      <c r="I12" s="8">
        <v>0.66666666666666663</v>
      </c>
      <c r="J12" s="8">
        <f>AVERAGE(data[[#This Row],[Verificar: Criterio 01]])</f>
        <v>1</v>
      </c>
      <c r="K12" s="8">
        <v>1</v>
      </c>
      <c r="L12" s="8">
        <f>AVERAGE(data[[#This Row],[Actuar: Criterio 01]])</f>
        <v>0.8571428571428571</v>
      </c>
      <c r="M12" s="8">
        <v>0.8571428571428571</v>
      </c>
    </row>
    <row r="13" spans="1:13" x14ac:dyDescent="0.25">
      <c r="A13" t="s">
        <v>19</v>
      </c>
      <c r="B13" s="9">
        <v>44051</v>
      </c>
      <c r="C13" s="8">
        <f>AVERAGE(data[[#This Row],[Planificar: Criterio 01]:[Planificar: Criterio 03]])</f>
        <v>0.3666666666666667</v>
      </c>
      <c r="D13" s="8">
        <v>0.55555555555555558</v>
      </c>
      <c r="E13" s="8">
        <v>0.1</v>
      </c>
      <c r="F13" s="8">
        <v>0.44444444444444442</v>
      </c>
      <c r="G13" s="8">
        <f>AVERAGE(data[[#This Row],[Hacer: Criterio 01]:[Hacer: Criterio 02]])</f>
        <v>0.63749999999999996</v>
      </c>
      <c r="H13" s="8">
        <v>0.4</v>
      </c>
      <c r="I13" s="8">
        <v>0.875</v>
      </c>
      <c r="J13" s="8">
        <f>AVERAGE(data[[#This Row],[Verificar: Criterio 01]])</f>
        <v>0.7142857142857143</v>
      </c>
      <c r="K13" s="8">
        <v>0.7142857142857143</v>
      </c>
      <c r="L13" s="8">
        <f>AVERAGE(data[[#This Row],[Actuar: Criterio 01]])</f>
        <v>0.16666666666666666</v>
      </c>
      <c r="M13" s="8">
        <v>0.16666666666666666</v>
      </c>
    </row>
    <row r="14" spans="1:13" x14ac:dyDescent="0.25">
      <c r="A14" t="s">
        <v>20</v>
      </c>
      <c r="B14" s="9">
        <v>43831</v>
      </c>
      <c r="C14" s="8">
        <f>AVERAGE(data[[#This Row],[Planificar: Criterio 01]:[Planificar: Criterio 03]])</f>
        <v>0.30444444444444446</v>
      </c>
      <c r="D14" s="8">
        <v>0.33333333333333331</v>
      </c>
      <c r="E14" s="8">
        <v>0.38</v>
      </c>
      <c r="F14" s="8">
        <v>0.2</v>
      </c>
      <c r="G14" s="8">
        <f>AVERAGE(data[[#This Row],[Hacer: Criterio 01]:[Hacer: Criterio 02]])</f>
        <v>0.15000000000000002</v>
      </c>
      <c r="H14" s="8">
        <v>0.1</v>
      </c>
      <c r="I14" s="8">
        <v>0.2</v>
      </c>
      <c r="J14" s="8">
        <f>AVERAGE(data[[#This Row],[Verificar: Criterio 01]])</f>
        <v>0.5714285714285714</v>
      </c>
      <c r="K14" s="8">
        <v>0.5714285714285714</v>
      </c>
      <c r="L14" s="8">
        <f>AVERAGE(data[[#This Row],[Actuar: Criterio 01]])</f>
        <v>1</v>
      </c>
      <c r="M14" s="8">
        <v>1</v>
      </c>
    </row>
    <row r="15" spans="1:13" x14ac:dyDescent="0.25">
      <c r="A15" t="s">
        <v>20</v>
      </c>
      <c r="B15" s="9">
        <v>43886</v>
      </c>
      <c r="C15" s="8">
        <f>AVERAGE(data[[#This Row],[Planificar: Criterio 01]:[Planificar: Criterio 03]])</f>
        <v>0.43333333333333335</v>
      </c>
      <c r="D15" s="8">
        <v>0.4</v>
      </c>
      <c r="E15" s="8">
        <v>0.4</v>
      </c>
      <c r="F15" s="8">
        <v>0.5</v>
      </c>
      <c r="G15" s="8">
        <f>AVERAGE(data[[#This Row],[Hacer: Criterio 01]:[Hacer: Criterio 02]])</f>
        <v>0.33333333333333331</v>
      </c>
      <c r="H15" s="8">
        <v>0.16666666666666666</v>
      </c>
      <c r="I15" s="8">
        <v>0.5</v>
      </c>
      <c r="J15" s="8">
        <f>AVERAGE(data[[#This Row],[Verificar: Criterio 01]])</f>
        <v>0.125</v>
      </c>
      <c r="K15" s="8">
        <v>0.125</v>
      </c>
      <c r="L15" s="8">
        <f>AVERAGE(data[[#This Row],[Actuar: Criterio 01]])</f>
        <v>0.81818181818181823</v>
      </c>
      <c r="M15" s="8">
        <v>0.81818181818181823</v>
      </c>
    </row>
    <row r="16" spans="1:13" x14ac:dyDescent="0.25">
      <c r="A16" t="s">
        <v>20</v>
      </c>
      <c r="B16" s="9">
        <v>43941</v>
      </c>
      <c r="C16" s="8">
        <f>AVERAGE(data[[#This Row],[Planificar: Criterio 01]:[Planificar: Criterio 03]])</f>
        <v>0.59365079365079365</v>
      </c>
      <c r="D16" s="8">
        <v>0.7142857142857143</v>
      </c>
      <c r="E16" s="8">
        <v>0.4</v>
      </c>
      <c r="F16" s="8">
        <v>0.66666666666666663</v>
      </c>
      <c r="G16" s="8">
        <f>AVERAGE(data[[#This Row],[Hacer: Criterio 01]:[Hacer: Criterio 02]])</f>
        <v>0.5</v>
      </c>
      <c r="H16" s="8">
        <v>0.5</v>
      </c>
      <c r="I16" s="8">
        <v>0.5</v>
      </c>
      <c r="J16" s="8">
        <f>AVERAGE(data[[#This Row],[Verificar: Criterio 01]])</f>
        <v>0.5</v>
      </c>
      <c r="K16" s="8">
        <v>0.5</v>
      </c>
      <c r="L16" s="8">
        <f>AVERAGE(data[[#This Row],[Actuar: Criterio 01]])</f>
        <v>1</v>
      </c>
      <c r="M16" s="8">
        <v>1</v>
      </c>
    </row>
    <row r="17" spans="1:13" x14ac:dyDescent="0.25">
      <c r="A17" t="s">
        <v>20</v>
      </c>
      <c r="B17" s="9">
        <v>43996</v>
      </c>
      <c r="C17" s="8">
        <f>AVERAGE(data[[#This Row],[Planificar: Criterio 01]:[Planificar: Criterio 03]])</f>
        <v>0.28240740740740738</v>
      </c>
      <c r="D17" s="8">
        <v>0.125</v>
      </c>
      <c r="E17" s="8">
        <v>0.5</v>
      </c>
      <c r="F17" s="8">
        <v>0.22222222222222221</v>
      </c>
      <c r="G17" s="8">
        <f>AVERAGE(data[[#This Row],[Hacer: Criterio 01]:[Hacer: Criterio 02]])</f>
        <v>0.1984126984126984</v>
      </c>
      <c r="H17" s="8">
        <v>0.2857142857142857</v>
      </c>
      <c r="I17" s="8">
        <v>0.1111111111111111</v>
      </c>
      <c r="J17" s="8">
        <f>AVERAGE(data[[#This Row],[Verificar: Criterio 01]])</f>
        <v>0.54545454545454541</v>
      </c>
      <c r="K17" s="8">
        <v>0.54545454545454541</v>
      </c>
      <c r="L17" s="8">
        <f>AVERAGE(data[[#This Row],[Actuar: Criterio 01]])</f>
        <v>0.33333333333333331</v>
      </c>
      <c r="M17" s="8">
        <v>0.33333333333333331</v>
      </c>
    </row>
    <row r="18" spans="1:13" x14ac:dyDescent="0.25">
      <c r="A18" t="s">
        <v>20</v>
      </c>
      <c r="B18" s="9">
        <v>44051</v>
      </c>
      <c r="C18" s="8">
        <f>AVERAGE(data[[#This Row],[Planificar: Criterio 01]:[Planificar: Criterio 03]])</f>
        <v>0.54761904761904756</v>
      </c>
      <c r="D18" s="8">
        <v>0.14285714285714285</v>
      </c>
      <c r="E18" s="8">
        <v>0.5</v>
      </c>
      <c r="F18" s="8">
        <v>1</v>
      </c>
      <c r="G18" s="8">
        <f>AVERAGE(data[[#This Row],[Hacer: Criterio 01]:[Hacer: Criterio 02]])</f>
        <v>0.36249999999999999</v>
      </c>
      <c r="H18" s="8">
        <v>0.6</v>
      </c>
      <c r="I18" s="8">
        <v>0.125</v>
      </c>
      <c r="J18" s="8">
        <f>AVERAGE(data[[#This Row],[Verificar: Criterio 01]])</f>
        <v>0.72727272727272729</v>
      </c>
      <c r="K18" s="8">
        <v>0.72727272727272729</v>
      </c>
      <c r="L18" s="8">
        <f>AVERAGE(data[[#This Row],[Actuar: Criterio 01]])</f>
        <v>0.33333333333333331</v>
      </c>
      <c r="M18" s="8">
        <v>0.33333333333333331</v>
      </c>
    </row>
    <row r="19" spans="1:13" x14ac:dyDescent="0.25">
      <c r="A19" t="s">
        <v>20</v>
      </c>
      <c r="B19" s="9">
        <v>44106</v>
      </c>
      <c r="C19" s="8">
        <f>AVERAGE(data[[#This Row],[Planificar: Criterio 01]:[Planificar: Criterio 03]])</f>
        <v>0.20833333333333334</v>
      </c>
      <c r="D19" s="8">
        <v>0</v>
      </c>
      <c r="E19" s="8">
        <v>0</v>
      </c>
      <c r="F19" s="8">
        <v>0.625</v>
      </c>
      <c r="G19" s="8">
        <f>AVERAGE(data[[#This Row],[Hacer: Criterio 01]:[Hacer: Criterio 02]])</f>
        <v>0.27777777777777779</v>
      </c>
      <c r="H19" s="8">
        <v>0.55555555555555558</v>
      </c>
      <c r="I19" s="8">
        <v>0</v>
      </c>
      <c r="J19" s="8">
        <f>AVERAGE(data[[#This Row],[Verificar: Criterio 01]])</f>
        <v>0.16666666666666666</v>
      </c>
      <c r="K19" s="8">
        <v>0.16666666666666666</v>
      </c>
      <c r="L19" s="8">
        <f>AVERAGE(data[[#This Row],[Actuar: Criterio 01]])</f>
        <v>0.33333333333333331</v>
      </c>
      <c r="M19" s="8">
        <v>0.33333333333333331</v>
      </c>
    </row>
    <row r="20" spans="1:13" x14ac:dyDescent="0.25">
      <c r="A20" t="s">
        <v>21</v>
      </c>
      <c r="B20" s="10">
        <v>43886</v>
      </c>
      <c r="C20" s="8">
        <f>AVERAGE(data[[#This Row],[Planificar: Criterio 01]:[Planificar: Criterio 03]])</f>
        <v>0.67037037037037039</v>
      </c>
      <c r="D20" s="8">
        <v>0.9</v>
      </c>
      <c r="E20" s="8">
        <v>0.33333333333333331</v>
      </c>
      <c r="F20" s="8">
        <v>0.77777777777777779</v>
      </c>
      <c r="G20" s="8">
        <f>AVERAGE(data[[#This Row],[Hacer: Criterio 01]:[Hacer: Criterio 02]])</f>
        <v>0.2</v>
      </c>
      <c r="H20" s="8">
        <v>0.4</v>
      </c>
      <c r="I20" s="8">
        <v>0</v>
      </c>
      <c r="J20" s="8">
        <f>AVERAGE(data[[#This Row],[Verificar: Criterio 01]])</f>
        <v>0.25</v>
      </c>
      <c r="K20" s="8">
        <v>0.25</v>
      </c>
      <c r="L20" s="8">
        <f>AVERAGE(data[[#This Row],[Actuar: Criterio 01]])</f>
        <v>0.25</v>
      </c>
      <c r="M20" s="8">
        <v>0.25</v>
      </c>
    </row>
    <row r="21" spans="1:13" x14ac:dyDescent="0.25">
      <c r="A21" t="s">
        <v>21</v>
      </c>
      <c r="B21" s="10">
        <v>43941</v>
      </c>
      <c r="C21" s="8">
        <f>AVERAGE(data[[#This Row],[Planificar: Criterio 01]:[Planificar: Criterio 03]])</f>
        <v>0.33333333333333331</v>
      </c>
      <c r="D21" s="8">
        <v>0.16666666666666666</v>
      </c>
      <c r="E21" s="8">
        <v>0.33333333333333331</v>
      </c>
      <c r="F21" s="8">
        <v>0.5</v>
      </c>
      <c r="G21" s="8">
        <f>AVERAGE(data[[#This Row],[Hacer: Criterio 01]:[Hacer: Criterio 02]])</f>
        <v>0.17499999999999999</v>
      </c>
      <c r="H21" s="8">
        <v>0.25</v>
      </c>
      <c r="I21" s="8">
        <v>0.1</v>
      </c>
      <c r="J21" s="8">
        <f>AVERAGE(data[[#This Row],[Verificar: Criterio 01]])</f>
        <v>0.2857142857142857</v>
      </c>
      <c r="K21" s="8">
        <v>0.2857142857142857</v>
      </c>
      <c r="L21" s="8">
        <f>AVERAGE(data[[#This Row],[Actuar: Criterio 01]])</f>
        <v>0.6</v>
      </c>
      <c r="M21" s="8">
        <v>0.6</v>
      </c>
    </row>
    <row r="22" spans="1:13" x14ac:dyDescent="0.25">
      <c r="A22" t="s">
        <v>21</v>
      </c>
      <c r="B22" s="10">
        <v>43996</v>
      </c>
      <c r="C22" s="8">
        <f>AVERAGE(data[[#This Row],[Planificar: Criterio 01]:[Planificar: Criterio 03]])</f>
        <v>0.83458333333333334</v>
      </c>
      <c r="D22" s="8">
        <v>1</v>
      </c>
      <c r="E22" s="8">
        <v>0.625</v>
      </c>
      <c r="F22" s="8">
        <v>0.87875000000000003</v>
      </c>
      <c r="G22" s="8">
        <f>AVERAGE(data[[#This Row],[Hacer: Criterio 01]:[Hacer: Criterio 02]])</f>
        <v>0.5</v>
      </c>
      <c r="H22" s="8">
        <v>0.33333333333333331</v>
      </c>
      <c r="I22" s="8">
        <v>0.66666666666666663</v>
      </c>
      <c r="J22" s="8">
        <f>AVERAGE(data[[#This Row],[Verificar: Criterio 01]])</f>
        <v>1</v>
      </c>
      <c r="K22" s="8">
        <v>1</v>
      </c>
      <c r="L22" s="8">
        <f>AVERAGE(data[[#This Row],[Actuar: Criterio 01]])</f>
        <v>0.8571428571428571</v>
      </c>
      <c r="M22" s="8">
        <v>0.8571428571428571</v>
      </c>
    </row>
    <row r="23" spans="1:13" x14ac:dyDescent="0.25">
      <c r="A23" t="s">
        <v>21</v>
      </c>
      <c r="B23" s="10">
        <v>44051</v>
      </c>
      <c r="C23" s="8">
        <f>AVERAGE(data[[#This Row],[Planificar: Criterio 01]:[Planificar: Criterio 03]])</f>
        <v>0.3666666666666667</v>
      </c>
      <c r="D23" s="8">
        <v>0.55555555555555558</v>
      </c>
      <c r="E23" s="8">
        <v>0.1</v>
      </c>
      <c r="F23" s="8">
        <v>0.44444444444444442</v>
      </c>
      <c r="G23" s="8">
        <f>AVERAGE(data[[#This Row],[Hacer: Criterio 01]:[Hacer: Criterio 02]])</f>
        <v>0.63749999999999996</v>
      </c>
      <c r="H23" s="8">
        <v>0.4</v>
      </c>
      <c r="I23" s="8">
        <v>0.875</v>
      </c>
      <c r="J23" s="8">
        <f>AVERAGE(data[[#This Row],[Verificar: Criterio 01]])</f>
        <v>0.7142857142857143</v>
      </c>
      <c r="K23" s="8">
        <v>0.7142857142857143</v>
      </c>
      <c r="L23" s="8">
        <f>AVERAGE(data[[#This Row],[Actuar: Criterio 01]])</f>
        <v>0.16666666666666666</v>
      </c>
      <c r="M23" s="8">
        <v>0.16666666666666666</v>
      </c>
    </row>
    <row r="24" spans="1:13" x14ac:dyDescent="0.25">
      <c r="A24" t="s">
        <v>21</v>
      </c>
      <c r="B24" s="10">
        <v>43831</v>
      </c>
      <c r="C24" s="8">
        <f>AVERAGE(data[[#This Row],[Planificar: Criterio 01]:[Planificar: Criterio 03]])</f>
        <v>0.30444444444444446</v>
      </c>
      <c r="D24" s="8">
        <v>0.33333333333333331</v>
      </c>
      <c r="E24" s="8">
        <v>0.38</v>
      </c>
      <c r="F24" s="8">
        <v>0.2</v>
      </c>
      <c r="G24" s="8">
        <f>AVERAGE(data[[#This Row],[Hacer: Criterio 01]:[Hacer: Criterio 02]])</f>
        <v>0.15000000000000002</v>
      </c>
      <c r="H24" s="8">
        <v>0.1</v>
      </c>
      <c r="I24" s="8">
        <v>0.2</v>
      </c>
      <c r="J24" s="8">
        <f>AVERAGE(data[[#This Row],[Verificar: Criterio 01]])</f>
        <v>0.5714285714285714</v>
      </c>
      <c r="K24" s="8">
        <v>0.5714285714285714</v>
      </c>
      <c r="L24" s="8">
        <f>AVERAGE(data[[#This Row],[Actuar: Criterio 01]])</f>
        <v>1</v>
      </c>
      <c r="M24" s="8">
        <v>1</v>
      </c>
    </row>
    <row r="25" spans="1:13" x14ac:dyDescent="0.25">
      <c r="A25" t="s">
        <v>21</v>
      </c>
      <c r="B25" s="10">
        <v>43886</v>
      </c>
      <c r="C25" s="8">
        <f>AVERAGE(data[[#This Row],[Planificar: Criterio 01]:[Planificar: Criterio 03]])</f>
        <v>0.43333333333333335</v>
      </c>
      <c r="D25" s="8">
        <v>0.4</v>
      </c>
      <c r="E25" s="8">
        <v>0.4</v>
      </c>
      <c r="F25" s="8">
        <v>0.5</v>
      </c>
      <c r="G25" s="8">
        <f>AVERAGE(data[[#This Row],[Hacer: Criterio 01]:[Hacer: Criterio 02]])</f>
        <v>0.33333333333333331</v>
      </c>
      <c r="H25" s="8">
        <v>0.16666666666666666</v>
      </c>
      <c r="I25" s="8">
        <v>0.5</v>
      </c>
      <c r="J25" s="8">
        <f>AVERAGE(data[[#This Row],[Verificar: Criterio 01]])</f>
        <v>0.125</v>
      </c>
      <c r="K25" s="8">
        <v>0.125</v>
      </c>
      <c r="L25" s="8">
        <f>AVERAGE(data[[#This Row],[Actuar: Criterio 01]])</f>
        <v>0.81818181818181823</v>
      </c>
      <c r="M25" s="8">
        <v>0.81818181818181823</v>
      </c>
    </row>
    <row r="26" spans="1:13" x14ac:dyDescent="0.25">
      <c r="A26" t="s">
        <v>21</v>
      </c>
      <c r="B26" s="10">
        <v>43941</v>
      </c>
      <c r="C26" s="8">
        <f>AVERAGE(data[[#This Row],[Planificar: Criterio 01]:[Planificar: Criterio 03]])</f>
        <v>0.59365079365079365</v>
      </c>
      <c r="D26" s="8">
        <v>0.7142857142857143</v>
      </c>
      <c r="E26" s="8">
        <v>0.4</v>
      </c>
      <c r="F26" s="8">
        <v>0.66666666666666663</v>
      </c>
      <c r="G26" s="8">
        <f>AVERAGE(data[[#This Row],[Hacer: Criterio 01]:[Hacer: Criterio 02]])</f>
        <v>0.5</v>
      </c>
      <c r="H26" s="8">
        <v>0.5</v>
      </c>
      <c r="I26" s="8">
        <v>0.5</v>
      </c>
      <c r="J26" s="8">
        <f>AVERAGE(data[[#This Row],[Verificar: Criterio 01]])</f>
        <v>0.5</v>
      </c>
      <c r="K26" s="8">
        <v>0.5</v>
      </c>
      <c r="L26" s="8">
        <f>AVERAGE(data[[#This Row],[Actuar: Criterio 01]])</f>
        <v>1</v>
      </c>
      <c r="M26" s="8">
        <v>1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FF1D8-46BC-4130-B366-6BED5E4B0C47}">
  <sheetPr codeName="Hoja3"/>
  <dimension ref="A2:J1094"/>
  <sheetViews>
    <sheetView showGridLines="0" zoomScale="70" zoomScaleNormal="70" workbookViewId="0">
      <selection activeCell="M29" sqref="M29"/>
    </sheetView>
  </sheetViews>
  <sheetFormatPr baseColWidth="10" defaultRowHeight="15" x14ac:dyDescent="0.25"/>
  <cols>
    <col min="1" max="1" width="29.42578125" bestFit="1" customWidth="1"/>
    <col min="2" max="4" width="41.7109375" customWidth="1"/>
    <col min="9" max="9" width="11" customWidth="1"/>
  </cols>
  <sheetData>
    <row r="2" spans="2:10" x14ac:dyDescent="0.25">
      <c r="B2" t="s">
        <v>4</v>
      </c>
      <c r="G2" s="2" t="s">
        <v>8</v>
      </c>
    </row>
    <row r="3" spans="2:10" x14ac:dyDescent="0.25">
      <c r="B3" s="1">
        <f>GETPIVOTDATA("Planificar",$A$72)</f>
        <v>0.57407407407407407</v>
      </c>
      <c r="G3" s="3">
        <f>B68</f>
        <v>0.74351851851851847</v>
      </c>
      <c r="I3" s="4">
        <f>G3</f>
        <v>0.74351851851851847</v>
      </c>
    </row>
    <row r="4" spans="2:10" x14ac:dyDescent="0.25">
      <c r="B4" s="1">
        <f>1-B3</f>
        <v>0.42592592592592593</v>
      </c>
      <c r="G4" s="3">
        <f>1-G3</f>
        <v>0.25648148148148153</v>
      </c>
      <c r="I4" s="4">
        <v>0.05</v>
      </c>
    </row>
    <row r="5" spans="2:10" x14ac:dyDescent="0.25">
      <c r="B5" s="1">
        <v>3</v>
      </c>
      <c r="G5" s="3">
        <v>0.5</v>
      </c>
      <c r="I5" s="4">
        <f>1.5-SUM(I3:I4)</f>
        <v>0.70648148148148149</v>
      </c>
    </row>
    <row r="8" spans="2:10" x14ac:dyDescent="0.25">
      <c r="B8" t="s">
        <v>5</v>
      </c>
    </row>
    <row r="9" spans="2:10" x14ac:dyDescent="0.25">
      <c r="B9" s="1">
        <f>GETPIVOTDATA("Hacer",$A$79)</f>
        <v>0.4</v>
      </c>
      <c r="H9" t="str">
        <f>data[[#Headers],[Planificar: Criterio 01]]</f>
        <v>Planificar: Criterio 01</v>
      </c>
      <c r="I9" t="str">
        <f>data[[#Headers],[Planificar: Criterio 02]]</f>
        <v>Planificar: Criterio 02</v>
      </c>
      <c r="J9" t="str">
        <f>data[[#Headers],[Planificar: Criterio 03]]</f>
        <v>Planificar: Criterio 03</v>
      </c>
    </row>
    <row r="10" spans="2:10" x14ac:dyDescent="0.25">
      <c r="B10" s="1">
        <f>1-B9</f>
        <v>0.6</v>
      </c>
      <c r="G10" t="s">
        <v>13</v>
      </c>
      <c r="H10" s="1">
        <f>GETPIVOTDATA("Promedio de Planificar: Criterio 01",$A$95)</f>
        <v>0.5</v>
      </c>
      <c r="I10" s="1">
        <f>GETPIVOTDATA("Promedio de Planificar: Criterio 02",$A$95)</f>
        <v>0.22222222222222221</v>
      </c>
      <c r="J10" s="1">
        <f>GETPIVOTDATA("Promedio de Planificar: Criterio 03",$A$95)</f>
        <v>1</v>
      </c>
    </row>
    <row r="11" spans="2:10" x14ac:dyDescent="0.25">
      <c r="B11" s="1">
        <v>3</v>
      </c>
      <c r="H11" s="1">
        <f>1-H10</f>
        <v>0.5</v>
      </c>
      <c r="I11" s="1">
        <f t="shared" ref="I11:J11" si="0">1-I10</f>
        <v>0.77777777777777779</v>
      </c>
      <c r="J11" s="1">
        <f t="shared" si="0"/>
        <v>0</v>
      </c>
    </row>
    <row r="12" spans="2:10" x14ac:dyDescent="0.25">
      <c r="H12" s="1">
        <v>1</v>
      </c>
      <c r="I12" s="1">
        <v>1</v>
      </c>
      <c r="J12" s="1">
        <v>1</v>
      </c>
    </row>
    <row r="14" spans="2:10" x14ac:dyDescent="0.25">
      <c r="B14" t="s">
        <v>6</v>
      </c>
    </row>
    <row r="15" spans="2:10" x14ac:dyDescent="0.25">
      <c r="B15" s="1">
        <f>GETPIVOTDATA("Verificar",$A$85)</f>
        <v>1</v>
      </c>
    </row>
    <row r="16" spans="2:10" x14ac:dyDescent="0.25">
      <c r="B16" s="1">
        <f>1-B15</f>
        <v>0</v>
      </c>
      <c r="G16" t="s">
        <v>14</v>
      </c>
      <c r="H16" t="str">
        <f>data[[#Headers],[Hacer: Criterio 01]]</f>
        <v>Hacer: Criterio 01</v>
      </c>
      <c r="I16" t="str">
        <f>data[[#Headers],[Hacer: Criterio 02]]</f>
        <v>Hacer: Criterio 02</v>
      </c>
    </row>
    <row r="17" spans="1:9" x14ac:dyDescent="0.25">
      <c r="B17" s="1">
        <v>3</v>
      </c>
      <c r="H17" s="1">
        <f>GETPIVOTDATA("Promedio de Hacer: Criterio 01",$A$101)</f>
        <v>0</v>
      </c>
      <c r="I17" s="1">
        <f>GETPIVOTDATA("Promedio de Hacer: Criterio 02",$A$101)</f>
        <v>0.8</v>
      </c>
    </row>
    <row r="18" spans="1:9" x14ac:dyDescent="0.25">
      <c r="H18" s="1">
        <f>1-H17</f>
        <v>1</v>
      </c>
      <c r="I18" s="1">
        <f t="shared" ref="I18" si="1">1-I17</f>
        <v>0.19999999999999996</v>
      </c>
    </row>
    <row r="19" spans="1:9" x14ac:dyDescent="0.25">
      <c r="H19" s="1">
        <v>1</v>
      </c>
      <c r="I19" s="1">
        <v>1</v>
      </c>
    </row>
    <row r="20" spans="1:9" x14ac:dyDescent="0.25">
      <c r="B20" t="s">
        <v>7</v>
      </c>
    </row>
    <row r="21" spans="1:9" x14ac:dyDescent="0.25">
      <c r="B21" s="1">
        <f>GETPIVOTDATA("Actuar",$A$90)</f>
        <v>1</v>
      </c>
    </row>
    <row r="22" spans="1:9" x14ac:dyDescent="0.25">
      <c r="B22" s="1">
        <f>1-B21</f>
        <v>0</v>
      </c>
      <c r="G22" t="s">
        <v>15</v>
      </c>
      <c r="H22" t="str">
        <f>data[[#Headers],[Verificar: Criterio 01]]</f>
        <v>Verificar: Criterio 01</v>
      </c>
    </row>
    <row r="23" spans="1:9" x14ac:dyDescent="0.25">
      <c r="B23" s="1">
        <v>3</v>
      </c>
      <c r="H23" s="1">
        <f>GETPIVOTDATA("Verificar: Criterio 01",$A$107)</f>
        <v>1</v>
      </c>
    </row>
    <row r="24" spans="1:9" x14ac:dyDescent="0.25">
      <c r="H24" s="1">
        <f>1-H23</f>
        <v>0</v>
      </c>
    </row>
    <row r="25" spans="1:9" x14ac:dyDescent="0.25">
      <c r="H25" s="1">
        <v>1</v>
      </c>
    </row>
    <row r="27" spans="1:9" x14ac:dyDescent="0.25">
      <c r="G27" t="s">
        <v>16</v>
      </c>
      <c r="H27" t="str">
        <f>data[[#Headers],[Actuar: Criterio 01]]</f>
        <v>Actuar: Criterio 01</v>
      </c>
    </row>
    <row r="28" spans="1:9" x14ac:dyDescent="0.25">
      <c r="H28" s="1">
        <f>GETPIVOTDATA("Actuar: Criterio 01",$A$113)</f>
        <v>1</v>
      </c>
    </row>
    <row r="29" spans="1:9" x14ac:dyDescent="0.25">
      <c r="A29">
        <v>1</v>
      </c>
      <c r="B29" t="str">
        <f>VLOOKUP(A29,$A$33:$B$36,2,0)</f>
        <v>PLANIFICAR</v>
      </c>
      <c r="H29" s="1">
        <f>1-H28</f>
        <v>0</v>
      </c>
    </row>
    <row r="30" spans="1:9" x14ac:dyDescent="0.25">
      <c r="H30" s="1">
        <v>1</v>
      </c>
    </row>
    <row r="33" spans="1:4" x14ac:dyDescent="0.25">
      <c r="A33">
        <v>1</v>
      </c>
      <c r="B33" t="s">
        <v>0</v>
      </c>
    </row>
    <row r="34" spans="1:4" x14ac:dyDescent="0.25">
      <c r="A34">
        <v>2</v>
      </c>
      <c r="B34" t="s">
        <v>1</v>
      </c>
    </row>
    <row r="35" spans="1:4" x14ac:dyDescent="0.25">
      <c r="A35">
        <v>3</v>
      </c>
      <c r="B35" t="s">
        <v>2</v>
      </c>
    </row>
    <row r="36" spans="1:4" x14ac:dyDescent="0.25">
      <c r="A36">
        <v>4</v>
      </c>
      <c r="B36" t="s">
        <v>3</v>
      </c>
    </row>
    <row r="43" spans="1:4" x14ac:dyDescent="0.25">
      <c r="A43" s="5" t="s">
        <v>9</v>
      </c>
      <c r="B43" s="5" t="s">
        <v>10</v>
      </c>
      <c r="C43" s="5" t="s">
        <v>11</v>
      </c>
      <c r="D43" s="5" t="s">
        <v>12</v>
      </c>
    </row>
    <row r="44" spans="1:4" ht="142.15" customHeight="1" x14ac:dyDescent="0.25">
      <c r="A44" s="5" t="s">
        <v>0</v>
      </c>
      <c r="B44" s="5"/>
      <c r="C44" s="5"/>
      <c r="D44" s="5"/>
    </row>
    <row r="45" spans="1:4" ht="142.15" customHeight="1" x14ac:dyDescent="0.25">
      <c r="A45" s="5" t="s">
        <v>1</v>
      </c>
      <c r="B45" s="5"/>
      <c r="C45" s="5"/>
      <c r="D45" s="5"/>
    </row>
    <row r="46" spans="1:4" ht="142.15" customHeight="1" x14ac:dyDescent="0.25">
      <c r="A46" s="5" t="s">
        <v>2</v>
      </c>
      <c r="B46" s="5"/>
      <c r="C46" s="5"/>
      <c r="D46" s="5"/>
    </row>
    <row r="47" spans="1:4" ht="142.15" customHeight="1" x14ac:dyDescent="0.25">
      <c r="A47" s="5" t="s">
        <v>3</v>
      </c>
      <c r="B47" s="5"/>
      <c r="C47" s="5"/>
      <c r="D47" s="5"/>
    </row>
    <row r="68" spans="1:2" x14ac:dyDescent="0.25">
      <c r="A68" s="20" t="s">
        <v>35</v>
      </c>
      <c r="B68" s="21">
        <f>AVERAGE(A73,A80,A86,A91)</f>
        <v>0.74351851851851847</v>
      </c>
    </row>
    <row r="72" spans="1:2" x14ac:dyDescent="0.25">
      <c r="A72" t="s">
        <v>31</v>
      </c>
    </row>
    <row r="73" spans="1:2" x14ac:dyDescent="0.25">
      <c r="A73" s="1">
        <v>0.57407407407407407</v>
      </c>
    </row>
    <row r="79" spans="1:2" x14ac:dyDescent="0.25">
      <c r="A79" t="s">
        <v>32</v>
      </c>
    </row>
    <row r="80" spans="1:2" x14ac:dyDescent="0.25">
      <c r="A80" s="1">
        <v>0.4</v>
      </c>
    </row>
    <row r="85" spans="1:3" x14ac:dyDescent="0.25">
      <c r="A85" t="s">
        <v>33</v>
      </c>
    </row>
    <row r="86" spans="1:3" x14ac:dyDescent="0.25">
      <c r="A86" s="1">
        <v>1</v>
      </c>
    </row>
    <row r="90" spans="1:3" x14ac:dyDescent="0.25">
      <c r="A90" t="s">
        <v>34</v>
      </c>
    </row>
    <row r="91" spans="1:3" x14ac:dyDescent="0.25">
      <c r="A91" s="1">
        <v>1</v>
      </c>
    </row>
    <row r="95" spans="1:3" x14ac:dyDescent="0.25">
      <c r="A95" t="s">
        <v>36</v>
      </c>
      <c r="B95" t="s">
        <v>37</v>
      </c>
      <c r="C95" t="s">
        <v>38</v>
      </c>
    </row>
    <row r="96" spans="1:3" x14ac:dyDescent="0.25">
      <c r="A96" s="1">
        <v>0.5</v>
      </c>
      <c r="B96" s="1">
        <v>0.22222222222222221</v>
      </c>
      <c r="C96" s="1">
        <v>1</v>
      </c>
    </row>
    <row r="101" spans="1:2" x14ac:dyDescent="0.25">
      <c r="A101" t="s">
        <v>39</v>
      </c>
      <c r="B101" t="s">
        <v>40</v>
      </c>
    </row>
    <row r="102" spans="1:2" x14ac:dyDescent="0.25">
      <c r="A102" s="1">
        <v>0</v>
      </c>
      <c r="B102" s="1">
        <v>0.8</v>
      </c>
    </row>
    <row r="103" spans="1:2" x14ac:dyDescent="0.25">
      <c r="A103" s="7"/>
      <c r="B103" s="7"/>
    </row>
    <row r="107" spans="1:2" x14ac:dyDescent="0.25">
      <c r="A107" t="s">
        <v>41</v>
      </c>
    </row>
    <row r="108" spans="1:2" x14ac:dyDescent="0.25">
      <c r="A108" s="1">
        <v>1</v>
      </c>
    </row>
    <row r="113" spans="1:1" x14ac:dyDescent="0.25">
      <c r="A113" t="s">
        <v>42</v>
      </c>
    </row>
    <row r="114" spans="1:1" x14ac:dyDescent="0.25">
      <c r="A114" s="1">
        <v>1</v>
      </c>
    </row>
    <row r="1077" spans="1:3" x14ac:dyDescent="0.25">
      <c r="A1077" s="11"/>
      <c r="B1077" s="12"/>
      <c r="C1077" s="13"/>
    </row>
    <row r="1078" spans="1:3" x14ac:dyDescent="0.25">
      <c r="A1078" s="14"/>
      <c r="B1078" s="15"/>
      <c r="C1078" s="16"/>
    </row>
    <row r="1079" spans="1:3" x14ac:dyDescent="0.25">
      <c r="A1079" s="14"/>
      <c r="B1079" s="15"/>
      <c r="C1079" s="16"/>
    </row>
    <row r="1080" spans="1:3" x14ac:dyDescent="0.25">
      <c r="A1080" s="14"/>
      <c r="B1080" s="15"/>
      <c r="C1080" s="16"/>
    </row>
    <row r="1081" spans="1:3" x14ac:dyDescent="0.25">
      <c r="A1081" s="14"/>
      <c r="B1081" s="15"/>
      <c r="C1081" s="16"/>
    </row>
    <row r="1082" spans="1:3" x14ac:dyDescent="0.25">
      <c r="A1082" s="14"/>
      <c r="B1082" s="15"/>
      <c r="C1082" s="16"/>
    </row>
    <row r="1083" spans="1:3" x14ac:dyDescent="0.25">
      <c r="A1083" s="14"/>
      <c r="B1083" s="15"/>
      <c r="C1083" s="16"/>
    </row>
    <row r="1084" spans="1:3" x14ac:dyDescent="0.25">
      <c r="A1084" s="14"/>
      <c r="B1084" s="15"/>
      <c r="C1084" s="16"/>
    </row>
    <row r="1085" spans="1:3" x14ac:dyDescent="0.25">
      <c r="A1085" s="14"/>
      <c r="B1085" s="15"/>
      <c r="C1085" s="16"/>
    </row>
    <row r="1086" spans="1:3" x14ac:dyDescent="0.25">
      <c r="A1086" s="14"/>
      <c r="B1086" s="15"/>
      <c r="C1086" s="16"/>
    </row>
    <row r="1087" spans="1:3" x14ac:dyDescent="0.25">
      <c r="A1087" s="14"/>
      <c r="B1087" s="15"/>
      <c r="C1087" s="16"/>
    </row>
    <row r="1088" spans="1:3" x14ac:dyDescent="0.25">
      <c r="A1088" s="14"/>
      <c r="B1088" s="15"/>
      <c r="C1088" s="16"/>
    </row>
    <row r="1089" spans="1:3" x14ac:dyDescent="0.25">
      <c r="A1089" s="14"/>
      <c r="B1089" s="15"/>
      <c r="C1089" s="16"/>
    </row>
    <row r="1090" spans="1:3" x14ac:dyDescent="0.25">
      <c r="A1090" s="14"/>
      <c r="B1090" s="15"/>
      <c r="C1090" s="16"/>
    </row>
    <row r="1091" spans="1:3" x14ac:dyDescent="0.25">
      <c r="A1091" s="14"/>
      <c r="B1091" s="15"/>
      <c r="C1091" s="16"/>
    </row>
    <row r="1092" spans="1:3" x14ac:dyDescent="0.25">
      <c r="A1092" s="14"/>
      <c r="B1092" s="15"/>
      <c r="C1092" s="16"/>
    </row>
    <row r="1093" spans="1:3" x14ac:dyDescent="0.25">
      <c r="A1093" s="14"/>
      <c r="B1093" s="15"/>
      <c r="C1093" s="16"/>
    </row>
    <row r="1094" spans="1:3" x14ac:dyDescent="0.25">
      <c r="A1094" s="17"/>
      <c r="B1094" s="18"/>
      <c r="C1094" s="19"/>
    </row>
  </sheetData>
  <pageMargins left="0.7" right="0.7" top="0.75" bottom="0.75" header="0.3" footer="0.3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Ciclo de Calidad</vt:lpstr>
      <vt:lpstr>Data</vt:lpstr>
      <vt:lpstr>ACTUAR</vt:lpstr>
      <vt:lpstr>CATEGORIA</vt:lpstr>
      <vt:lpstr>CLASEA</vt:lpstr>
      <vt:lpstr>CLASEB</vt:lpstr>
      <vt:lpstr>CLASEC</vt:lpstr>
      <vt:lpstr>HACER</vt:lpstr>
      <vt:lpstr>PLANIFICAR</vt:lpstr>
      <vt:lpstr>VERIFICAR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2020-07-13T03:30:35Z</dcterms:created>
  <dcterms:modified xsi:type="dcterms:W3CDTF">2025-10-12T04:44:38Z</dcterms:modified>
</cp:coreProperties>
</file>